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JANKO\Desktop\ACER2\CVČ auto\Stavba\E mail\"/>
    </mc:Choice>
  </mc:AlternateContent>
  <xr:revisionPtr revIDLastSave="0" documentId="13_ncr:1_{F5659420-D416-41E1-8437-39D9812E317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CVC-V-VR - Centrum voľnéh..." sheetId="2" r:id="rId2"/>
  </sheets>
  <definedNames>
    <definedName name="_xlnm._FilterDatabase" localSheetId="1" hidden="1">'CVC-V-VR - Centrum voľnéh...'!$C$120:$K$269</definedName>
    <definedName name="_xlnm.Print_Titles" localSheetId="1">'CVC-V-VR - Centrum voľnéh...'!$120:$120</definedName>
    <definedName name="_xlnm.Print_Titles" localSheetId="0">'Rekapitulácia stavby'!$92:$92</definedName>
    <definedName name="_xlnm.Print_Area" localSheetId="1">'CVC-V-VR - Centrum voľnéh...'!$C$4:$J$76,'CVC-V-VR - Centrum voľnéh...'!$C$82:$J$104,'CVC-V-VR - Centrum voľnéh...'!$C$110:$J$269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J118" i="2"/>
  <c r="F117" i="2"/>
  <c r="F115" i="2"/>
  <c r="E113" i="2"/>
  <c r="J90" i="2"/>
  <c r="F89" i="2"/>
  <c r="F87" i="2"/>
  <c r="E85" i="2"/>
  <c r="J19" i="2"/>
  <c r="E19" i="2"/>
  <c r="J117" i="2" s="1"/>
  <c r="J18" i="2"/>
  <c r="J16" i="2"/>
  <c r="E16" i="2"/>
  <c r="F118" i="2"/>
  <c r="J15" i="2"/>
  <c r="J10" i="2"/>
  <c r="J115" i="2" s="1"/>
  <c r="L90" i="1"/>
  <c r="AM90" i="1"/>
  <c r="AM89" i="1"/>
  <c r="L89" i="1"/>
  <c r="AM87" i="1"/>
  <c r="L87" i="1"/>
  <c r="L85" i="1"/>
  <c r="L84" i="1"/>
  <c r="BK263" i="2"/>
  <c r="J262" i="2"/>
  <c r="J261" i="2"/>
  <c r="J260" i="2"/>
  <c r="J259" i="2"/>
  <c r="J258" i="2"/>
  <c r="BK256" i="2"/>
  <c r="J255" i="2"/>
  <c r="BK253" i="2"/>
  <c r="J252" i="2"/>
  <c r="BK250" i="2"/>
  <c r="J248" i="2"/>
  <c r="J246" i="2"/>
  <c r="BK244" i="2"/>
  <c r="J243" i="2"/>
  <c r="BK241" i="2"/>
  <c r="J240" i="2"/>
  <c r="J238" i="2"/>
  <c r="BK236" i="2"/>
  <c r="BK235" i="2"/>
  <c r="J234" i="2"/>
  <c r="BK232" i="2"/>
  <c r="J231" i="2"/>
  <c r="BK228" i="2"/>
  <c r="J227" i="2"/>
  <c r="BK225" i="2"/>
  <c r="J224" i="2"/>
  <c r="J223" i="2"/>
  <c r="BK221" i="2"/>
  <c r="J220" i="2"/>
  <c r="BK218" i="2"/>
  <c r="J217" i="2"/>
  <c r="BK215" i="2"/>
  <c r="BK213" i="2"/>
  <c r="BK212" i="2"/>
  <c r="J211" i="2"/>
  <c r="BK209" i="2"/>
  <c r="BK207" i="2"/>
  <c r="J206" i="2"/>
  <c r="BK204" i="2"/>
  <c r="BK201" i="2"/>
  <c r="J200" i="2"/>
  <c r="J199" i="2"/>
  <c r="BK197" i="2"/>
  <c r="J196" i="2"/>
  <c r="BK194" i="2"/>
  <c r="J193" i="2"/>
  <c r="BK191" i="2"/>
  <c r="J190" i="2"/>
  <c r="BK188" i="2"/>
  <c r="J186" i="2"/>
  <c r="J185" i="2"/>
  <c r="BK183" i="2"/>
  <c r="J182" i="2"/>
  <c r="BK179" i="2"/>
  <c r="J178" i="2"/>
  <c r="BK176" i="2"/>
  <c r="J175" i="2"/>
  <c r="BK173" i="2"/>
  <c r="J172" i="2"/>
  <c r="BK170" i="2"/>
  <c r="J169" i="2"/>
  <c r="BK167" i="2"/>
  <c r="BK166" i="2"/>
  <c r="J165" i="2"/>
  <c r="BK163" i="2"/>
  <c r="J162" i="2"/>
  <c r="J161" i="2"/>
  <c r="BK159" i="2"/>
  <c r="J157" i="2"/>
  <c r="BK155" i="2"/>
  <c r="J154" i="2"/>
  <c r="BK152" i="2"/>
  <c r="J151" i="2"/>
  <c r="BK150" i="2"/>
  <c r="J148" i="2"/>
  <c r="BK146" i="2"/>
  <c r="J145" i="2"/>
  <c r="BK143" i="2"/>
  <c r="J142" i="2"/>
  <c r="J141" i="2"/>
  <c r="BK139" i="2"/>
  <c r="J138" i="2"/>
  <c r="J136" i="2"/>
  <c r="BK134" i="2"/>
  <c r="J133" i="2"/>
  <c r="BK131" i="2"/>
  <c r="BK129" i="2"/>
  <c r="J128" i="2"/>
  <c r="BK126" i="2"/>
  <c r="BK257" i="2"/>
  <c r="BK255" i="2"/>
  <c r="J254" i="2"/>
  <c r="BK252" i="2"/>
  <c r="J251" i="2"/>
  <c r="BK248" i="2"/>
  <c r="BK247" i="2"/>
  <c r="BK245" i="2"/>
  <c r="J244" i="2"/>
  <c r="BK242" i="2"/>
  <c r="J241" i="2"/>
  <c r="BK239" i="2"/>
  <c r="BK238" i="2"/>
  <c r="J237" i="2"/>
  <c r="J235" i="2"/>
  <c r="BK233" i="2"/>
  <c r="J232" i="2"/>
  <c r="BK230" i="2"/>
  <c r="J228" i="2"/>
  <c r="BK226" i="2"/>
  <c r="J225" i="2"/>
  <c r="BK223" i="2"/>
  <c r="J222" i="2"/>
  <c r="BK220" i="2"/>
  <c r="J219" i="2"/>
  <c r="BK217" i="2"/>
  <c r="J216" i="2"/>
  <c r="BK214" i="2"/>
  <c r="J213" i="2"/>
  <c r="BK211" i="2"/>
  <c r="J210" i="2"/>
  <c r="BK208" i="2"/>
  <c r="J207" i="2"/>
  <c r="BK205" i="2"/>
  <c r="J204" i="2"/>
  <c r="J203" i="2"/>
  <c r="BK200" i="2"/>
  <c r="BK198" i="2"/>
  <c r="J197" i="2"/>
  <c r="BK195" i="2"/>
  <c r="J194" i="2"/>
  <c r="BK192" i="2"/>
  <c r="J191" i="2"/>
  <c r="BK189" i="2"/>
  <c r="J188" i="2"/>
  <c r="J187" i="2"/>
  <c r="BK185" i="2"/>
  <c r="J184" i="2"/>
  <c r="BK182" i="2"/>
  <c r="J180" i="2"/>
  <c r="BK178" i="2"/>
  <c r="J177" i="2"/>
  <c r="BK175" i="2"/>
  <c r="J174" i="2"/>
  <c r="BK172" i="2"/>
  <c r="J171" i="2"/>
  <c r="J170" i="2"/>
  <c r="BK168" i="2"/>
  <c r="J167" i="2"/>
  <c r="BK165" i="2"/>
  <c r="J164" i="2"/>
  <c r="BK162" i="2"/>
  <c r="BK160" i="2"/>
  <c r="J159" i="2"/>
  <c r="BK156" i="2"/>
  <c r="J155" i="2"/>
  <c r="BK153" i="2"/>
  <c r="J152" i="2"/>
  <c r="J150" i="2"/>
  <c r="J149" i="2"/>
  <c r="BK147" i="2"/>
  <c r="J146" i="2"/>
  <c r="BK144" i="2"/>
  <c r="J143" i="2"/>
  <c r="BK141" i="2"/>
  <c r="BK140" i="2"/>
  <c r="J139" i="2"/>
  <c r="BK137" i="2"/>
  <c r="BK136" i="2"/>
  <c r="J135" i="2"/>
  <c r="BK133" i="2"/>
  <c r="J132" i="2"/>
  <c r="BK130" i="2"/>
  <c r="J129" i="2"/>
  <c r="BK127" i="2"/>
  <c r="J126" i="2"/>
  <c r="BK125" i="2"/>
  <c r="BK269" i="2"/>
  <c r="J269" i="2"/>
  <c r="BK268" i="2"/>
  <c r="J268" i="2"/>
  <c r="BK267" i="2"/>
  <c r="J267" i="2"/>
  <c r="BK266" i="2"/>
  <c r="J266" i="2"/>
  <c r="BK264" i="2"/>
  <c r="J264" i="2"/>
  <c r="J263" i="2"/>
  <c r="BK262" i="2"/>
  <c r="BK261" i="2"/>
  <c r="BK260" i="2"/>
  <c r="BK259" i="2"/>
  <c r="BK258" i="2"/>
  <c r="J257" i="2"/>
  <c r="J256" i="2"/>
  <c r="BK254" i="2"/>
  <c r="J253" i="2"/>
  <c r="BK251" i="2"/>
  <c r="J250" i="2"/>
  <c r="J247" i="2"/>
  <c r="BK246" i="2"/>
  <c r="J245" i="2"/>
  <c r="BK243" i="2"/>
  <c r="J242" i="2"/>
  <c r="BK240" i="2"/>
  <c r="J239" i="2"/>
  <c r="BK237" i="2"/>
  <c r="J236" i="2"/>
  <c r="BK234" i="2"/>
  <c r="J233" i="2"/>
  <c r="BK231" i="2"/>
  <c r="J230" i="2"/>
  <c r="BK227" i="2"/>
  <c r="J226" i="2"/>
  <c r="BK224" i="2"/>
  <c r="BK222" i="2"/>
  <c r="J221" i="2"/>
  <c r="BK219" i="2"/>
  <c r="J218" i="2"/>
  <c r="BK216" i="2"/>
  <c r="J215" i="2"/>
  <c r="J214" i="2"/>
  <c r="J212" i="2"/>
  <c r="BK210" i="2"/>
  <c r="J209" i="2"/>
  <c r="J208" i="2"/>
  <c r="BK206" i="2"/>
  <c r="J205" i="2"/>
  <c r="BK203" i="2"/>
  <c r="J201" i="2"/>
  <c r="BK199" i="2"/>
  <c r="J198" i="2"/>
  <c r="BK196" i="2"/>
  <c r="J195" i="2"/>
  <c r="BK193" i="2"/>
  <c r="J192" i="2"/>
  <c r="BK190" i="2"/>
  <c r="J189" i="2"/>
  <c r="BK187" i="2"/>
  <c r="BK186" i="2"/>
  <c r="BK184" i="2"/>
  <c r="J183" i="2"/>
  <c r="BK180" i="2"/>
  <c r="J179" i="2"/>
  <c r="BK177" i="2"/>
  <c r="J176" i="2"/>
  <c r="BK174" i="2"/>
  <c r="J173" i="2"/>
  <c r="BK171" i="2"/>
  <c r="BK169" i="2"/>
  <c r="J168" i="2"/>
  <c r="J166" i="2"/>
  <c r="BK164" i="2"/>
  <c r="J163" i="2"/>
  <c r="BK161" i="2"/>
  <c r="J160" i="2"/>
  <c r="BK157" i="2"/>
  <c r="J156" i="2"/>
  <c r="BK154" i="2"/>
  <c r="J153" i="2"/>
  <c r="BK151" i="2"/>
  <c r="BK149" i="2"/>
  <c r="BK148" i="2"/>
  <c r="J147" i="2"/>
  <c r="BK145" i="2"/>
  <c r="J144" i="2"/>
  <c r="BK142" i="2"/>
  <c r="J140" i="2"/>
  <c r="BK138" i="2"/>
  <c r="J137" i="2"/>
  <c r="BK135" i="2"/>
  <c r="J134" i="2"/>
  <c r="BK132" i="2"/>
  <c r="J131" i="2"/>
  <c r="J130" i="2"/>
  <c r="BK128" i="2"/>
  <c r="J127" i="2"/>
  <c r="J125" i="2"/>
  <c r="AS94" i="1"/>
  <c r="F31" i="2" l="1"/>
  <c r="J31" i="2"/>
  <c r="F33" i="2"/>
  <c r="F34" i="2"/>
  <c r="F35" i="2"/>
  <c r="BD95" i="1" s="1"/>
  <c r="BD94" i="1" s="1"/>
  <c r="W33" i="1" s="1"/>
  <c r="R124" i="2"/>
  <c r="P158" i="2"/>
  <c r="BK181" i="2"/>
  <c r="J181" i="2" s="1"/>
  <c r="J99" i="2" s="1"/>
  <c r="T181" i="2"/>
  <c r="R202" i="2"/>
  <c r="R229" i="2"/>
  <c r="BK124" i="2"/>
  <c r="J124" i="2" s="1"/>
  <c r="J97" i="2" s="1"/>
  <c r="T124" i="2"/>
  <c r="R158" i="2"/>
  <c r="P181" i="2"/>
  <c r="BK202" i="2"/>
  <c r="J202" i="2" s="1"/>
  <c r="J100" i="2" s="1"/>
  <c r="T202" i="2"/>
  <c r="P229" i="2"/>
  <c r="BK249" i="2"/>
  <c r="J249" i="2" s="1"/>
  <c r="J102" i="2" s="1"/>
  <c r="R249" i="2"/>
  <c r="BK265" i="2"/>
  <c r="J265" i="2" s="1"/>
  <c r="J103" i="2" s="1"/>
  <c r="R265" i="2"/>
  <c r="P124" i="2"/>
  <c r="P123" i="2" s="1"/>
  <c r="P122" i="2" s="1"/>
  <c r="P121" i="2" s="1"/>
  <c r="AU95" i="1" s="1"/>
  <c r="AU94" i="1" s="1"/>
  <c r="BK158" i="2"/>
  <c r="J158" i="2" s="1"/>
  <c r="J98" i="2" s="1"/>
  <c r="T158" i="2"/>
  <c r="R181" i="2"/>
  <c r="P202" i="2"/>
  <c r="BK229" i="2"/>
  <c r="J229" i="2"/>
  <c r="J101" i="2" s="1"/>
  <c r="T229" i="2"/>
  <c r="P249" i="2"/>
  <c r="T249" i="2"/>
  <c r="P265" i="2"/>
  <c r="T265" i="2"/>
  <c r="AZ95" i="1"/>
  <c r="AZ94" i="1" s="1"/>
  <c r="W29" i="1" s="1"/>
  <c r="AV95" i="1"/>
  <c r="J87" i="2"/>
  <c r="J89" i="2"/>
  <c r="F90" i="2"/>
  <c r="BF125" i="2"/>
  <c r="BF126" i="2"/>
  <c r="BF127" i="2"/>
  <c r="BF128" i="2"/>
  <c r="BF129" i="2"/>
  <c r="BF130" i="2"/>
  <c r="BF131" i="2"/>
  <c r="BF132" i="2"/>
  <c r="BF133" i="2"/>
  <c r="BF134" i="2"/>
  <c r="BF135" i="2"/>
  <c r="BF136" i="2"/>
  <c r="BF137" i="2"/>
  <c r="BF138" i="2"/>
  <c r="BF139" i="2"/>
  <c r="BF140" i="2"/>
  <c r="BF141" i="2"/>
  <c r="BF142" i="2"/>
  <c r="BF143" i="2"/>
  <c r="BF144" i="2"/>
  <c r="BF145" i="2"/>
  <c r="BF146" i="2"/>
  <c r="BF147" i="2"/>
  <c r="BF148" i="2"/>
  <c r="BF149" i="2"/>
  <c r="BF150" i="2"/>
  <c r="BF151" i="2"/>
  <c r="BF152" i="2"/>
  <c r="BF153" i="2"/>
  <c r="BF154" i="2"/>
  <c r="BF155" i="2"/>
  <c r="BF156" i="2"/>
  <c r="BF157" i="2"/>
  <c r="BF159" i="2"/>
  <c r="BF160" i="2"/>
  <c r="BF161" i="2"/>
  <c r="BF162" i="2"/>
  <c r="BF163" i="2"/>
  <c r="BF164" i="2"/>
  <c r="BF165" i="2"/>
  <c r="BF166" i="2"/>
  <c r="BF167" i="2"/>
  <c r="BF168" i="2"/>
  <c r="BF169" i="2"/>
  <c r="BF170" i="2"/>
  <c r="BF171" i="2"/>
  <c r="BF172" i="2"/>
  <c r="BF173" i="2"/>
  <c r="BF174" i="2"/>
  <c r="BF175" i="2"/>
  <c r="BF176" i="2"/>
  <c r="BF177" i="2"/>
  <c r="BF178" i="2"/>
  <c r="BF179" i="2"/>
  <c r="BF180" i="2"/>
  <c r="BF182" i="2"/>
  <c r="BF183" i="2"/>
  <c r="BF184" i="2"/>
  <c r="BF185" i="2"/>
  <c r="BF186" i="2"/>
  <c r="BF187" i="2"/>
  <c r="BF188" i="2"/>
  <c r="BF189" i="2"/>
  <c r="BF190" i="2"/>
  <c r="BF191" i="2"/>
  <c r="BF192" i="2"/>
  <c r="BF193" i="2"/>
  <c r="BF194" i="2"/>
  <c r="BF195" i="2"/>
  <c r="BF196" i="2"/>
  <c r="BF197" i="2"/>
  <c r="BF198" i="2"/>
  <c r="BF199" i="2"/>
  <c r="BF200" i="2"/>
  <c r="BF201" i="2"/>
  <c r="BF203" i="2"/>
  <c r="BF204" i="2"/>
  <c r="BF205" i="2"/>
  <c r="BF206" i="2"/>
  <c r="BF207" i="2"/>
  <c r="BF208" i="2"/>
  <c r="BF209" i="2"/>
  <c r="BF210" i="2"/>
  <c r="BF211" i="2"/>
  <c r="BF212" i="2"/>
  <c r="BF213" i="2"/>
  <c r="BF214" i="2"/>
  <c r="BF215" i="2"/>
  <c r="BF216" i="2"/>
  <c r="BF217" i="2"/>
  <c r="BF218" i="2"/>
  <c r="BF219" i="2"/>
  <c r="BF220" i="2"/>
  <c r="BF221" i="2"/>
  <c r="BF222" i="2"/>
  <c r="BF223" i="2"/>
  <c r="BF224" i="2"/>
  <c r="BF225" i="2"/>
  <c r="BF226" i="2"/>
  <c r="BF227" i="2"/>
  <c r="BF228" i="2"/>
  <c r="BF230" i="2"/>
  <c r="BF231" i="2"/>
  <c r="BF232" i="2"/>
  <c r="BF233" i="2"/>
  <c r="BF234" i="2"/>
  <c r="BF235" i="2"/>
  <c r="BF236" i="2"/>
  <c r="BF237" i="2"/>
  <c r="BF238" i="2"/>
  <c r="BF239" i="2"/>
  <c r="BF240" i="2"/>
  <c r="BF241" i="2"/>
  <c r="BF242" i="2"/>
  <c r="BF243" i="2"/>
  <c r="BF244" i="2"/>
  <c r="BF245" i="2"/>
  <c r="BF246" i="2"/>
  <c r="BF247" i="2"/>
  <c r="BF248" i="2"/>
  <c r="BF250" i="2"/>
  <c r="BF251" i="2"/>
  <c r="BF252" i="2"/>
  <c r="BF253" i="2"/>
  <c r="BF254" i="2"/>
  <c r="BF255" i="2"/>
  <c r="BF256" i="2"/>
  <c r="BF257" i="2"/>
  <c r="BF258" i="2"/>
  <c r="BF259" i="2"/>
  <c r="BF260" i="2"/>
  <c r="BF261" i="2"/>
  <c r="BF262" i="2"/>
  <c r="BF263" i="2"/>
  <c r="BF264" i="2"/>
  <c r="BF266" i="2"/>
  <c r="BF267" i="2"/>
  <c r="BF268" i="2"/>
  <c r="BF269" i="2"/>
  <c r="BB95" i="1"/>
  <c r="BB94" i="1" s="1"/>
  <c r="W31" i="1" s="1"/>
  <c r="BC95" i="1"/>
  <c r="BC94" i="1" s="1"/>
  <c r="W32" i="1" s="1"/>
  <c r="T123" i="2" l="1"/>
  <c r="T122" i="2" s="1"/>
  <c r="T121" i="2" s="1"/>
  <c r="R123" i="2"/>
  <c r="R122" i="2"/>
  <c r="R121" i="2" s="1"/>
  <c r="BK123" i="2"/>
  <c r="J123" i="2" s="1"/>
  <c r="J96" i="2" s="1"/>
  <c r="AX94" i="1"/>
  <c r="AY94" i="1"/>
  <c r="AV94" i="1"/>
  <c r="AK29" i="1" s="1"/>
  <c r="F32" i="2"/>
  <c r="BA95" i="1" s="1"/>
  <c r="BA94" i="1" s="1"/>
  <c r="W30" i="1" s="1"/>
  <c r="J32" i="2"/>
  <c r="AW95" i="1" s="1"/>
  <c r="AT95" i="1" s="1"/>
  <c r="BK122" i="2" l="1"/>
  <c r="J122" i="2" s="1"/>
  <c r="J95" i="2" s="1"/>
  <c r="AW94" i="1"/>
  <c r="AK30" i="1" s="1"/>
  <c r="BK121" i="2" l="1"/>
  <c r="J121" i="2"/>
  <c r="J94" i="2"/>
  <c r="AT94" i="1"/>
  <c r="J28" i="2" l="1"/>
  <c r="AG95" i="1"/>
  <c r="AG94" i="1" s="1"/>
  <c r="AK26" i="1" s="1"/>
  <c r="J37" i="2" l="1"/>
  <c r="AN95" i="1"/>
  <c r="AK35" i="1"/>
  <c r="AN94" i="1"/>
</calcChain>
</file>

<file path=xl/sharedStrings.xml><?xml version="1.0" encoding="utf-8"?>
<sst xmlns="http://schemas.openxmlformats.org/spreadsheetml/2006/main" count="2257" uniqueCount="544">
  <si>
    <t>Export Komplet</t>
  </si>
  <si>
    <t/>
  </si>
  <si>
    <t>2.0</t>
  </si>
  <si>
    <t>False</t>
  </si>
  <si>
    <t>{d9231618-f3e2-4728-b68b-36c6c46edf10}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</si>
  <si>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</si>
  <si>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</si>
  <si>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</si>
  <si>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</si>
  <si>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</si>
  <si>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</si>
  <si>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CVC-V-VR</t>
  </si>
  <si>
    <t>Stavba:</t>
  </si>
  <si>
    <t>Centrum voľného času - Vranov - Výmena rozvádzačov</t>
  </si>
  <si>
    <t>JKSO:</t>
  </si>
  <si>
    <t>KS:</t>
  </si>
  <si>
    <t>Miesto:</t>
  </si>
  <si>
    <t>M. R. Štefánika 870</t>
  </si>
  <si>
    <t>Dátum:</t>
  </si>
  <si>
    <t>3. 11. 2021</t>
  </si>
  <si>
    <t>Objednávateľ:</t>
  </si>
  <si>
    <t>IČO:</t>
  </si>
  <si>
    <t>Centrum voľného času Vranov nad Topľou</t>
  </si>
  <si>
    <t>IČ DPH:</t>
  </si>
  <si>
    <t>Zhotoviteľ:</t>
  </si>
  <si>
    <t xml:space="preserve"> </t>
  </si>
  <si>
    <t>Projektant:</t>
  </si>
  <si>
    <t>True</t>
  </si>
  <si>
    <t>0,01</t>
  </si>
  <si>
    <t>Spracovateľ:</t>
  </si>
  <si>
    <t>Proenergs, s.r.o.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</si>
  <si>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</si>
  <si>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</si>
  <si>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</si>
  <si>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</si>
  <si>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</si>
  <si>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</si>
  <si>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</si>
  <si>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</si>
  <si>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</si>
  <si>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</si>
  <si>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</si>
  <si>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</si>
  <si>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</si>
  <si>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</si>
  <si>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</si>
  <si>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</si>
  <si>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</si>
  <si>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</si>
  <si>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</si>
  <si>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</si>
  <si>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</si>
  <si>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</si>
  <si>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</si>
  <si>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</si>
  <si>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</si>
  <si>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</si>
  <si>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</si>
  <si>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</si>
  <si>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</si>
  <si>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</si>
  <si>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</si>
  <si>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</si>
  <si>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</si>
  <si>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</si>
  <si>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</si>
  <si>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</si>
  <si>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</si>
  <si>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</si>
  <si>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</si>
  <si>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</si>
  <si>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</si>
  <si>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</si>
  <si>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</si>
  <si>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</si>
  <si>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</si>
  <si>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</si>
  <si>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</si>
  <si>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</si>
  <si>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</si>
  <si>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</si>
  <si>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</si>
  <si>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</si>
  <si>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</si>
  <si>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</si>
  <si>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</si>
  <si>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21-M - Elektromontáže</t>
  </si>
  <si>
    <t xml:space="preserve">      R-HR - Rozvádzač HR</t>
  </si>
  <si>
    <t xml:space="preserve">      R-R1 - Rozvádzač R1</t>
  </si>
  <si>
    <t xml:space="preserve">      R-R2 - Rozvádzač R2</t>
  </si>
  <si>
    <t xml:space="preserve">      R-R3 - Rozvádzač R3</t>
  </si>
  <si>
    <t xml:space="preserve">      R-R4 - Rozvádzač R4</t>
  </si>
  <si>
    <t xml:space="preserve">      ELI - Montážne práce a presuny</t>
  </si>
  <si>
    <t xml:space="preserve">    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</si>
  <si>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</si>
  <si>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</si>
  <si>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</si>
  <si>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</si>
  <si>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</si>
  <si>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</si>
  <si>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</si>
  <si>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</si>
  <si>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</si>
  <si>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</si>
  <si>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</si>
  <si>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</si>
  <si>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</si>
  <si>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</si>
  <si>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</si>
  <si>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</si>
  <si>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</si>
  <si>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</si>
  <si>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R-HR</t>
  </si>
  <si>
    <t>Rozvádzač HR</t>
  </si>
  <si>
    <t>4</t>
  </si>
  <si>
    <t>2</t>
  </si>
  <si>
    <t>357130000100.S</t>
  </si>
  <si>
    <t>Skriňa oceľoplechová s podstavcom 800x2000x400 a mont. plechom</t>
  </si>
  <si>
    <t>ks</t>
  </si>
  <si>
    <t>128</t>
  </si>
  <si>
    <t>1569068909</t>
  </si>
  <si>
    <t>K</t>
  </si>
  <si>
    <t>210120013.S</t>
  </si>
  <si>
    <t>Odpínače valcových poistkových vložiek 22 x 58 trojpólové do 125 A</t>
  </si>
  <si>
    <t>64</t>
  </si>
  <si>
    <t>1460731052</t>
  </si>
  <si>
    <t>5</t>
  </si>
  <si>
    <t>345290014100.S</t>
  </si>
  <si>
    <t>Odpínač valcových poistiek OPVP 22-3, 125A, veľkosť 22x58</t>
  </si>
  <si>
    <t>-876198828</t>
  </si>
  <si>
    <t>6</t>
  </si>
  <si>
    <t>345290016300.S</t>
  </si>
  <si>
    <t>Poistková vložka valcová PV22 100A gG, veľkosť 22x58</t>
  </si>
  <si>
    <t>-1186433947</t>
  </si>
  <si>
    <t>11</t>
  </si>
  <si>
    <t>210120401.S</t>
  </si>
  <si>
    <t>Istič vzduchový jednopólový do 63 A</t>
  </si>
  <si>
    <t>-260186260</t>
  </si>
  <si>
    <t>12</t>
  </si>
  <si>
    <t>358220000300.S</t>
  </si>
  <si>
    <t>Istič 1P, 10 A, charakteristika B, 6 kA, 1 modul</t>
  </si>
  <si>
    <t>1509385485</t>
  </si>
  <si>
    <t>13</t>
  </si>
  <si>
    <t>358220000500.S</t>
  </si>
  <si>
    <t>Istič 1P, 16 A, charakteristika B, 6 kA, 1 modul</t>
  </si>
  <si>
    <t>-2057542564</t>
  </si>
  <si>
    <t>14</t>
  </si>
  <si>
    <t>210120404.S</t>
  </si>
  <si>
    <t>Istič vzduchový trojpólový do 63 A</t>
  </si>
  <si>
    <t>-841020198</t>
  </si>
  <si>
    <t>15</t>
  </si>
  <si>
    <t>358220043400.S</t>
  </si>
  <si>
    <t>Istič 3P, 16 A, charakteristika C, 6 kA, 3 moduly</t>
  </si>
  <si>
    <t>-1932545100</t>
  </si>
  <si>
    <t>16</t>
  </si>
  <si>
    <t>358220043600.S</t>
  </si>
  <si>
    <t>Istič 3P, 25 A, charakteristika C, 6 kA, 3 moduly</t>
  </si>
  <si>
    <t>2020010051</t>
  </si>
  <si>
    <t>17</t>
  </si>
  <si>
    <t>358220043700.S</t>
  </si>
  <si>
    <t>Istič 3P, 32 A, charakteristika C, 6 kA, 3 moduly</t>
  </si>
  <si>
    <t>1893746245</t>
  </si>
  <si>
    <t>18</t>
  </si>
  <si>
    <t>358220043800.S</t>
  </si>
  <si>
    <t>Istič 3P, 40 A, charakteristika C, 6 kA, 3 moduly</t>
  </si>
  <si>
    <t>356807106</t>
  </si>
  <si>
    <t>19</t>
  </si>
  <si>
    <t>358220042900.S</t>
  </si>
  <si>
    <t>Istič 3P, 63 A, charakteristika B, 6 kA, 3 moduly</t>
  </si>
  <si>
    <t>-1713246245</t>
  </si>
  <si>
    <t>9</t>
  </si>
  <si>
    <t>210120411.S</t>
  </si>
  <si>
    <t>Prúdové chrániče štvorpólové 25 - 80 A</t>
  </si>
  <si>
    <t>1037753676</t>
  </si>
  <si>
    <t>10</t>
  </si>
  <si>
    <t>358230026100.S</t>
  </si>
  <si>
    <t>Prúdový chránič 4P, 40 A, 30 mA, typ AC, 4 moduly</t>
  </si>
  <si>
    <t>1248478476</t>
  </si>
  <si>
    <t>7</t>
  </si>
  <si>
    <t>210120423.S</t>
  </si>
  <si>
    <t>Zvodiče prepätia kombinované typu 1+2 (triedy B + C) 3pól, 3+1pól</t>
  </si>
  <si>
    <t>1336951461</t>
  </si>
  <si>
    <t>8</t>
  </si>
  <si>
    <t>358240002948.S</t>
  </si>
  <si>
    <t>Kombinovaný zvodič bleskových prúdov a prepätia 3P, typ 1+2, 260/25 kA, AC</t>
  </si>
  <si>
    <t>1586907398</t>
  </si>
  <si>
    <t>31</t>
  </si>
  <si>
    <t>210120501.S</t>
  </si>
  <si>
    <t>Výkonové ističe vzduchové do 100 A, 3P</t>
  </si>
  <si>
    <t>323459474</t>
  </si>
  <si>
    <t>32</t>
  </si>
  <si>
    <t>358220060112.S</t>
  </si>
  <si>
    <t>Výkonový istič 3P, 100 A, s tepelno-magnetickou spúšťou, 16 kA</t>
  </si>
  <si>
    <t>-940680919</t>
  </si>
  <si>
    <t>33</t>
  </si>
  <si>
    <t>210161011.S</t>
  </si>
  <si>
    <t>Elektromer trojfázový na priame pripojenie</t>
  </si>
  <si>
    <t>734195904</t>
  </si>
  <si>
    <t>210192571.S</t>
  </si>
  <si>
    <t>Radová svorkovnica vrátane upevnenia, zapojenia na jednej strane a popis.štítku pre vodič do 2,5 mm2</t>
  </si>
  <si>
    <t>1575251144</t>
  </si>
  <si>
    <t>21</t>
  </si>
  <si>
    <t>345610015900.S</t>
  </si>
  <si>
    <t>Svornica radová RS 2,5/0, 26 A, max. prierez pevného vodiča 4 mm2, IP20</t>
  </si>
  <si>
    <t>1430645763</t>
  </si>
  <si>
    <t>22</t>
  </si>
  <si>
    <t>210192572.S</t>
  </si>
  <si>
    <t>Radová svorkovnica vrátane upevnenia, zapojenia na jednej strane a popis.štítku pre vodič do 6 mm2</t>
  </si>
  <si>
    <t>-280710159</t>
  </si>
  <si>
    <t>23</t>
  </si>
  <si>
    <t>345610016290.S</t>
  </si>
  <si>
    <t>Svorka radová RS 6/0</t>
  </si>
  <si>
    <t>-649538309</t>
  </si>
  <si>
    <t>24</t>
  </si>
  <si>
    <t>210192573.S</t>
  </si>
  <si>
    <t>Radová svorkovnica vrátane upevnenia, zapojenia na jednej strane a popis.štítku pre vodič do 10 mm2</t>
  </si>
  <si>
    <t>1960718408</t>
  </si>
  <si>
    <t>25</t>
  </si>
  <si>
    <t>345610016300.S</t>
  </si>
  <si>
    <t>Svornica radová RS 10/0, 61 A, max. prierez pevného vodiča 10 mm2, IP20</t>
  </si>
  <si>
    <t>448271501</t>
  </si>
  <si>
    <t>26</t>
  </si>
  <si>
    <t>345610025650.S</t>
  </si>
  <si>
    <t>Koncová zvierka RSD-88</t>
  </si>
  <si>
    <t>-493006004</t>
  </si>
  <si>
    <t>27</t>
  </si>
  <si>
    <t>210290497.S</t>
  </si>
  <si>
    <t>Rozšírovacia svorkovnica do 25 mm2</t>
  </si>
  <si>
    <t>893716752</t>
  </si>
  <si>
    <t>28</t>
  </si>
  <si>
    <t>345610025510.S</t>
  </si>
  <si>
    <t>Prepojovací mostík 7</t>
  </si>
  <si>
    <t>-476321469</t>
  </si>
  <si>
    <t>29</t>
  </si>
  <si>
    <t>345610010320.S</t>
  </si>
  <si>
    <t>Stúpacia svorkovnica PDB 160</t>
  </si>
  <si>
    <t>-491387087</t>
  </si>
  <si>
    <t>30</t>
  </si>
  <si>
    <t>345610010335.S</t>
  </si>
  <si>
    <t>Svorkovníca N, PE</t>
  </si>
  <si>
    <t>920355266</t>
  </si>
  <si>
    <t>132</t>
  </si>
  <si>
    <t>PM</t>
  </si>
  <si>
    <t>Podružný materiál</t>
  </si>
  <si>
    <t>sub</t>
  </si>
  <si>
    <t>1677940668</t>
  </si>
  <si>
    <t>34</t>
  </si>
  <si>
    <t>VR- HR</t>
  </si>
  <si>
    <t>Výroba rozvádzača</t>
  </si>
  <si>
    <t>hod</t>
  </si>
  <si>
    <t>-1190117208</t>
  </si>
  <si>
    <t>R-R1</t>
  </si>
  <si>
    <t>Rozvádzač R1</t>
  </si>
  <si>
    <t>75</t>
  </si>
  <si>
    <t>357150000100</t>
  </si>
  <si>
    <t xml:space="preserve">Rozvodnicová skriňa oceľoplechová 700x800x200, pre zapustenú montáž, </t>
  </si>
  <si>
    <t>-44538576</t>
  </si>
  <si>
    <t>102</t>
  </si>
  <si>
    <t>210110403.S</t>
  </si>
  <si>
    <t>Modulárne vypínače 3P do 63 A na DIN lištu</t>
  </si>
  <si>
    <t>393196168</t>
  </si>
  <si>
    <t>103</t>
  </si>
  <si>
    <t>358220041600.S</t>
  </si>
  <si>
    <t>Istiaci modulárny vypínač 3P-400 V, 63 A, 3 moduly</t>
  </si>
  <si>
    <t>1885090511</t>
  </si>
  <si>
    <t>37</t>
  </si>
  <si>
    <t>-1817270477</t>
  </si>
  <si>
    <t>38</t>
  </si>
  <si>
    <t>256</t>
  </si>
  <si>
    <t>-1554353489</t>
  </si>
  <si>
    <t>39</t>
  </si>
  <si>
    <t>-1397638742</t>
  </si>
  <si>
    <t>40</t>
  </si>
  <si>
    <t>727589166</t>
  </si>
  <si>
    <t>53</t>
  </si>
  <si>
    <t>358220051300.S</t>
  </si>
  <si>
    <t>Istič 3P, 16 A, charakteristika B, 16 kA, 3 moduly</t>
  </si>
  <si>
    <t>1532076574</t>
  </si>
  <si>
    <t>42</t>
  </si>
  <si>
    <t>-1642957973</t>
  </si>
  <si>
    <t>43</t>
  </si>
  <si>
    <t>-726779581</t>
  </si>
  <si>
    <t>54</t>
  </si>
  <si>
    <t>358230026000.S</t>
  </si>
  <si>
    <t>Prúdový chránič 4P, 25 A, 30 mA, typ AC, 4 moduly</t>
  </si>
  <si>
    <t>-426855039</t>
  </si>
  <si>
    <t>55</t>
  </si>
  <si>
    <t>210120421.S</t>
  </si>
  <si>
    <t>Zvodiče prepätia typ 2 (triedy C), 3pól, 3+1pól</t>
  </si>
  <si>
    <t>1649721137</t>
  </si>
  <si>
    <t>56</t>
  </si>
  <si>
    <t>358240002921.S</t>
  </si>
  <si>
    <t xml:space="preserve">Zvodič prepätia 4P, typ 2, 25 kA, AC 350 V, </t>
  </si>
  <si>
    <t>-473850612</t>
  </si>
  <si>
    <t>46</t>
  </si>
  <si>
    <t>1134308912</t>
  </si>
  <si>
    <t>47</t>
  </si>
  <si>
    <t>-654575983</t>
  </si>
  <si>
    <t>48</t>
  </si>
  <si>
    <t>-518330014</t>
  </si>
  <si>
    <t>49</t>
  </si>
  <si>
    <t>1164932983</t>
  </si>
  <si>
    <t>50</t>
  </si>
  <si>
    <t>-1938566048</t>
  </si>
  <si>
    <t>51</t>
  </si>
  <si>
    <t>-702913725</t>
  </si>
  <si>
    <t>144</t>
  </si>
  <si>
    <t>-1721273260</t>
  </si>
  <si>
    <t>134</t>
  </si>
  <si>
    <t>1823946308</t>
  </si>
  <si>
    <t>52</t>
  </si>
  <si>
    <t>723682988</t>
  </si>
  <si>
    <t>R-R2</t>
  </si>
  <si>
    <t>Rozvádzač R2</t>
  </si>
  <si>
    <t>76</t>
  </si>
  <si>
    <t>357150000105.S</t>
  </si>
  <si>
    <t>Rozvodnicová skriňa oceľoplechová zapustená, šxv 500x500 mm,, IP40</t>
  </si>
  <si>
    <t>197027076</t>
  </si>
  <si>
    <t>104</t>
  </si>
  <si>
    <t>341154713</t>
  </si>
  <si>
    <t>105</t>
  </si>
  <si>
    <t>-1592352206</t>
  </si>
  <si>
    <t>58</t>
  </si>
  <si>
    <t>1767424039</t>
  </si>
  <si>
    <t>59</t>
  </si>
  <si>
    <t>-878991271</t>
  </si>
  <si>
    <t>60</t>
  </si>
  <si>
    <t>646055396</t>
  </si>
  <si>
    <t>61</t>
  </si>
  <si>
    <t>1980674982</t>
  </si>
  <si>
    <t>62</t>
  </si>
  <si>
    <t>2035272184</t>
  </si>
  <si>
    <t>63</t>
  </si>
  <si>
    <t>-1048511928</t>
  </si>
  <si>
    <t>-1727320988</t>
  </si>
  <si>
    <t>65</t>
  </si>
  <si>
    <t>-1756050323</t>
  </si>
  <si>
    <t>66</t>
  </si>
  <si>
    <t>273977981</t>
  </si>
  <si>
    <t>67</t>
  </si>
  <si>
    <t>998056342</t>
  </si>
  <si>
    <t>68</t>
  </si>
  <si>
    <t>-1758275042</t>
  </si>
  <si>
    <t>69</t>
  </si>
  <si>
    <t>-765041685</t>
  </si>
  <si>
    <t>70</t>
  </si>
  <si>
    <t>860832281</t>
  </si>
  <si>
    <t>71</t>
  </si>
  <si>
    <t>-1588664234</t>
  </si>
  <si>
    <t>145</t>
  </si>
  <si>
    <t>-1211339091</t>
  </si>
  <si>
    <t>135</t>
  </si>
  <si>
    <t>1957691066</t>
  </si>
  <si>
    <t>73</t>
  </si>
  <si>
    <t>-284645143</t>
  </si>
  <si>
    <t>R-R3</t>
  </si>
  <si>
    <t>Rozvádzač R3</t>
  </si>
  <si>
    <t>97</t>
  </si>
  <si>
    <t>357140007630.S</t>
  </si>
  <si>
    <t>Rozvodnicová skriňa oceľoplechová nástenná, šxv 500x600 mm, IP40</t>
  </si>
  <si>
    <t>-357504528</t>
  </si>
  <si>
    <t>106</t>
  </si>
  <si>
    <t>9609555</t>
  </si>
  <si>
    <t>107</t>
  </si>
  <si>
    <t>1499309526</t>
  </si>
  <si>
    <t>78</t>
  </si>
  <si>
    <t>-868415187</t>
  </si>
  <si>
    <t>79</t>
  </si>
  <si>
    <t>-637292977</t>
  </si>
  <si>
    <t>80</t>
  </si>
  <si>
    <t>-940749088</t>
  </si>
  <si>
    <t>81</t>
  </si>
  <si>
    <t>349399386</t>
  </si>
  <si>
    <t>94</t>
  </si>
  <si>
    <t>358220052600.S</t>
  </si>
  <si>
    <t>Istič 3P, 10 A, charakteristika C, 6 kA, 3 moduly</t>
  </si>
  <si>
    <t>980830945</t>
  </si>
  <si>
    <t>95</t>
  </si>
  <si>
    <t>1255858935</t>
  </si>
  <si>
    <t>83</t>
  </si>
  <si>
    <t>-1262691479</t>
  </si>
  <si>
    <t>84</t>
  </si>
  <si>
    <t>-44770649</t>
  </si>
  <si>
    <t>85</t>
  </si>
  <si>
    <t>1336274008</t>
  </si>
  <si>
    <t>86</t>
  </si>
  <si>
    <t>-452203089</t>
  </si>
  <si>
    <t>98</t>
  </si>
  <si>
    <t>210130104.S</t>
  </si>
  <si>
    <t>Stýkač trojpólový do 20 A</t>
  </si>
  <si>
    <t>394405168</t>
  </si>
  <si>
    <t>99</t>
  </si>
  <si>
    <t>358210002100.S</t>
  </si>
  <si>
    <t>Stýkač inštalačný 3P, 12A, kontakty 3 NO, cievka 230 V,</t>
  </si>
  <si>
    <t>1982351436</t>
  </si>
  <si>
    <t>100</t>
  </si>
  <si>
    <t>210130115.S</t>
  </si>
  <si>
    <t>Tepelné relé na priemyselné stýkače do 9 A</t>
  </si>
  <si>
    <t>575461163</t>
  </si>
  <si>
    <t>101</t>
  </si>
  <si>
    <t>358260009600</t>
  </si>
  <si>
    <t xml:space="preserve">Tepelné nadprúdové relé RTX 2.5-4.0 A, </t>
  </si>
  <si>
    <t>-1831422649</t>
  </si>
  <si>
    <t>87</t>
  </si>
  <si>
    <t>1532598703</t>
  </si>
  <si>
    <t>88</t>
  </si>
  <si>
    <t>-2019613062</t>
  </si>
  <si>
    <t>89</t>
  </si>
  <si>
    <t>-556313534</t>
  </si>
  <si>
    <t>90</t>
  </si>
  <si>
    <t>1658743481</t>
  </si>
  <si>
    <t>91</t>
  </si>
  <si>
    <t>1283297931</t>
  </si>
  <si>
    <t>92</t>
  </si>
  <si>
    <t>2114411771</t>
  </si>
  <si>
    <t>146</t>
  </si>
  <si>
    <t>703090984</t>
  </si>
  <si>
    <t>136</t>
  </si>
  <si>
    <t>278621847</t>
  </si>
  <si>
    <t>93</t>
  </si>
  <si>
    <t>370767805</t>
  </si>
  <si>
    <t>R-R4</t>
  </si>
  <si>
    <t>Rozvádzač R4</t>
  </si>
  <si>
    <t>109</t>
  </si>
  <si>
    <t>-43426580</t>
  </si>
  <si>
    <t>110</t>
  </si>
  <si>
    <t>766170125</t>
  </si>
  <si>
    <t>111</t>
  </si>
  <si>
    <t>-633787704</t>
  </si>
  <si>
    <t>112</t>
  </si>
  <si>
    <t>1305690443</t>
  </si>
  <si>
    <t>113</t>
  </si>
  <si>
    <t>328626366</t>
  </si>
  <si>
    <t>114</t>
  </si>
  <si>
    <t>-1824177223</t>
  </si>
  <si>
    <t>115</t>
  </si>
  <si>
    <t>-20538290</t>
  </si>
  <si>
    <t>116</t>
  </si>
  <si>
    <t>1899126082</t>
  </si>
  <si>
    <t>117</t>
  </si>
  <si>
    <t>-1632049938</t>
  </si>
  <si>
    <t>118</t>
  </si>
  <si>
    <t>-190363120</t>
  </si>
  <si>
    <t>119</t>
  </si>
  <si>
    <t>668827300</t>
  </si>
  <si>
    <t>126</t>
  </si>
  <si>
    <t>358210000500.S</t>
  </si>
  <si>
    <t xml:space="preserve">Stýkač inštalačný 3P, 25A, </t>
  </si>
  <si>
    <t>2111083146</t>
  </si>
  <si>
    <t>121</t>
  </si>
  <si>
    <t>-495311529</t>
  </si>
  <si>
    <t>122</t>
  </si>
  <si>
    <t>263969489</t>
  </si>
  <si>
    <t>123</t>
  </si>
  <si>
    <t>-1679803207</t>
  </si>
  <si>
    <t>124</t>
  </si>
  <si>
    <t>1811023039</t>
  </si>
  <si>
    <t>147</t>
  </si>
  <si>
    <t>-2108809128</t>
  </si>
  <si>
    <t>137</t>
  </si>
  <si>
    <t>-200344031</t>
  </si>
  <si>
    <t>125</t>
  </si>
  <si>
    <t>-1298486311</t>
  </si>
  <si>
    <t>ELI</t>
  </si>
  <si>
    <t>Montážne práce a presuny</t>
  </si>
  <si>
    <t>96</t>
  </si>
  <si>
    <t>210193082.S</t>
  </si>
  <si>
    <t>Domova rozvodnica do 42 M povrchová montáž IP 40</t>
  </si>
  <si>
    <t>1785149693</t>
  </si>
  <si>
    <t>74</t>
  </si>
  <si>
    <t>210193251.S</t>
  </si>
  <si>
    <t>Rozvádzač oceľoplechový pre zapustenú montáž IP 43, výška 550, 750 x šírka 510 mm, bez sekacích prác</t>
  </si>
  <si>
    <t>774146944</t>
  </si>
  <si>
    <t>210190071.S</t>
  </si>
  <si>
    <t>Montáž rozvádzača nedeliteľného do váhy 500 kg</t>
  </si>
  <si>
    <t>1569991645</t>
  </si>
  <si>
    <t>151</t>
  </si>
  <si>
    <t>220512131.S</t>
  </si>
  <si>
    <t>Značenie prípojných miest na strane rozvadzača</t>
  </si>
  <si>
    <t>76501132</t>
  </si>
  <si>
    <t>127</t>
  </si>
  <si>
    <t>210100001.S</t>
  </si>
  <si>
    <t>Ukončenie vodičov v rozvádzač. vrátane zapojenia a vodičovej koncovky do 2,5 mm2</t>
  </si>
  <si>
    <t>789400335</t>
  </si>
  <si>
    <t>210100003.S</t>
  </si>
  <si>
    <t>Ukončenie vodičov v rozvádzač. vrátane zapojenia a vodičovej koncovky do 16 mm2</t>
  </si>
  <si>
    <t>658211035</t>
  </si>
  <si>
    <t>129</t>
  </si>
  <si>
    <t>210100009.S</t>
  </si>
  <si>
    <t>Ukončenie vodičov v rozvádzač. vrátane zapojenia a vodičovej koncovky do 120 mm2</t>
  </si>
  <si>
    <t>2078192080</t>
  </si>
  <si>
    <t>130</t>
  </si>
  <si>
    <t>210100012.S</t>
  </si>
  <si>
    <t>Ukončenie vodičov v rozvádzač. vrátane zapojenia a vodičovej koncovky do 240 mm2</t>
  </si>
  <si>
    <t>2086469663</t>
  </si>
  <si>
    <t>148</t>
  </si>
  <si>
    <t>210100257.S</t>
  </si>
  <si>
    <t>Ukončenie celoplastových káblov zmrašť. záklopkou alebo páskou do 4 x 240 mm2</t>
  </si>
  <si>
    <t>-1092481184</t>
  </si>
  <si>
    <t>149</t>
  </si>
  <si>
    <t>210290891.S</t>
  </si>
  <si>
    <t>Doplnenie označovacích štítkov na jednotlivé káble</t>
  </si>
  <si>
    <t>-1523044333</t>
  </si>
  <si>
    <t>150</t>
  </si>
  <si>
    <t>345840002500.S</t>
  </si>
  <si>
    <t>Označovač káblov 1,5 - 4 mm2, "0"</t>
  </si>
  <si>
    <t>-1898422159</t>
  </si>
  <si>
    <t>131</t>
  </si>
  <si>
    <t>PD</t>
  </si>
  <si>
    <t>Presun dodávok</t>
  </si>
  <si>
    <t>94766788</t>
  </si>
  <si>
    <t>142</t>
  </si>
  <si>
    <t>MD</t>
  </si>
  <si>
    <t>Mimostavenisková doprava</t>
  </si>
  <si>
    <t>-241439027</t>
  </si>
  <si>
    <t>143</t>
  </si>
  <si>
    <t>MV</t>
  </si>
  <si>
    <t>Murárske výpomoci</t>
  </si>
  <si>
    <t>1370882928</t>
  </si>
  <si>
    <t>133</t>
  </si>
  <si>
    <t>PPV</t>
  </si>
  <si>
    <t>Podiel pridružených výkonov</t>
  </si>
  <si>
    <t>%</t>
  </si>
  <si>
    <t>-422701074</t>
  </si>
  <si>
    <t>HZS</t>
  </si>
  <si>
    <t>Hodinové zúčtovacie sadzby</t>
  </si>
  <si>
    <t>139</t>
  </si>
  <si>
    <t>HZS000111.S</t>
  </si>
  <si>
    <t xml:space="preserve">Stavebno montážne práce </t>
  </si>
  <si>
    <t>512</t>
  </si>
  <si>
    <t>1881059906</t>
  </si>
  <si>
    <t>138</t>
  </si>
  <si>
    <t>HZS000211.S</t>
  </si>
  <si>
    <t>Demontážne práce</t>
  </si>
  <si>
    <t>-1298524618</t>
  </si>
  <si>
    <t>141</t>
  </si>
  <si>
    <t>HZS006</t>
  </si>
  <si>
    <t>Projektová príprava</t>
  </si>
  <si>
    <t>-489602408</t>
  </si>
  <si>
    <t>140</t>
  </si>
  <si>
    <t>HZS008</t>
  </si>
  <si>
    <t>Komplexné vyskúšanie</t>
  </si>
  <si>
    <t>-182630313</t>
  </si>
  <si>
    <t>Oprava priestorov CVČ  - Výmena rozvádzačov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</si>
</sst>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70" workbookViewId="0">
      <selection activeCell="K7" sqref="K7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66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97" t="s">
        <v>11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7"/>
      <c r="BS5" s="14" t="s">
        <v>6</v>
      </c>
    </row>
    <row r="6" spans="1:74" s="1" customFormat="1" ht="36.9" customHeight="1">
      <c r="B6" s="17"/>
      <c r="D6" s="22" t="s">
        <v>12</v>
      </c>
      <c r="K6" s="198" t="s">
        <v>543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21" t="s">
        <v>19</v>
      </c>
      <c r="AR8" s="17"/>
      <c r="BS8" s="14" t="s">
        <v>6</v>
      </c>
    </row>
    <row r="9" spans="1:74" s="1" customFormat="1" ht="14.4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45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3.2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45" customHeight="1">
      <c r="B17" s="17"/>
      <c r="E17" s="21" t="s">
        <v>25</v>
      </c>
      <c r="AK17" s="23" t="s">
        <v>23</v>
      </c>
      <c r="AN17" s="21" t="s">
        <v>1</v>
      </c>
      <c r="AR17" s="17"/>
      <c r="BS17" s="14" t="s">
        <v>27</v>
      </c>
    </row>
    <row r="18" spans="1:71" s="1" customFormat="1" ht="6.9" customHeight="1">
      <c r="B18" s="17"/>
      <c r="AR18" s="17"/>
      <c r="BS18" s="14" t="s">
        <v>28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28</v>
      </c>
    </row>
    <row r="20" spans="1:71" s="1" customFormat="1" ht="18.45" customHeight="1">
      <c r="B20" s="17"/>
      <c r="E20" s="21" t="s">
        <v>30</v>
      </c>
      <c r="AK20" s="23" t="s">
        <v>23</v>
      </c>
      <c r="AN20" s="21" t="s">
        <v>1</v>
      </c>
      <c r="AR20" s="17"/>
      <c r="BS20" s="14" t="s">
        <v>27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31</v>
      </c>
      <c r="AR22" s="17"/>
    </row>
    <row r="23" spans="1:71" s="1" customFormat="1" ht="16.5" customHeight="1">
      <c r="B23" s="17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0">
        <f>ROUND(AG94,2)</f>
        <v>0</v>
      </c>
      <c r="AL26" s="201"/>
      <c r="AM26" s="201"/>
      <c r="AN26" s="201"/>
      <c r="AO26" s="201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2" t="s">
        <v>33</v>
      </c>
      <c r="M28" s="202"/>
      <c r="N28" s="202"/>
      <c r="O28" s="202"/>
      <c r="P28" s="202"/>
      <c r="Q28" s="26"/>
      <c r="R28" s="26"/>
      <c r="S28" s="26"/>
      <c r="T28" s="26"/>
      <c r="U28" s="26"/>
      <c r="V28" s="26"/>
      <c r="W28" s="202" t="s">
        <v>34</v>
      </c>
      <c r="X28" s="202"/>
      <c r="Y28" s="202"/>
      <c r="Z28" s="202"/>
      <c r="AA28" s="202"/>
      <c r="AB28" s="202"/>
      <c r="AC28" s="202"/>
      <c r="AD28" s="202"/>
      <c r="AE28" s="202"/>
      <c r="AF28" s="26"/>
      <c r="AG28" s="26"/>
      <c r="AH28" s="26"/>
      <c r="AI28" s="26"/>
      <c r="AJ28" s="26"/>
      <c r="AK28" s="202" t="s">
        <v>35</v>
      </c>
      <c r="AL28" s="202"/>
      <c r="AM28" s="202"/>
      <c r="AN28" s="202"/>
      <c r="AO28" s="202"/>
      <c r="AP28" s="26"/>
      <c r="AQ28" s="26"/>
      <c r="AR28" s="27"/>
      <c r="BE28" s="26"/>
    </row>
    <row r="29" spans="1:71" s="3" customFormat="1" ht="14.4" customHeight="1">
      <c r="B29" s="31"/>
      <c r="D29" s="23" t="s">
        <v>36</v>
      </c>
      <c r="F29" s="32" t="s">
        <v>37</v>
      </c>
      <c r="L29" s="189">
        <v>0.2</v>
      </c>
      <c r="M29" s="188"/>
      <c r="N29" s="188"/>
      <c r="O29" s="188"/>
      <c r="P29" s="188"/>
      <c r="Q29" s="33"/>
      <c r="R29" s="33"/>
      <c r="S29" s="33"/>
      <c r="T29" s="33"/>
      <c r="U29" s="33"/>
      <c r="V29" s="33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F29" s="33"/>
      <c r="AG29" s="33"/>
      <c r="AH29" s="33"/>
      <c r="AI29" s="33"/>
      <c r="AJ29" s="33"/>
      <c r="AK29" s="187">
        <f>ROUND(AV94, 2)</f>
        <v>0</v>
      </c>
      <c r="AL29" s="188"/>
      <c r="AM29" s="188"/>
      <c r="AN29" s="188"/>
      <c r="AO29" s="188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" customHeight="1">
      <c r="B30" s="31"/>
      <c r="F30" s="32" t="s">
        <v>38</v>
      </c>
      <c r="L30" s="196">
        <v>0.2</v>
      </c>
      <c r="M30" s="195"/>
      <c r="N30" s="195"/>
      <c r="O30" s="195"/>
      <c r="P30" s="195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 2)</f>
        <v>0</v>
      </c>
      <c r="AL30" s="195"/>
      <c r="AM30" s="195"/>
      <c r="AN30" s="195"/>
      <c r="AO30" s="195"/>
      <c r="AR30" s="31"/>
    </row>
    <row r="31" spans="1:71" s="3" customFormat="1" ht="14.4" hidden="1" customHeight="1">
      <c r="B31" s="31"/>
      <c r="F31" s="23" t="s">
        <v>39</v>
      </c>
      <c r="L31" s="196">
        <v>0.2</v>
      </c>
      <c r="M31" s="195"/>
      <c r="N31" s="195"/>
      <c r="O31" s="195"/>
      <c r="P31" s="195"/>
      <c r="W31" s="194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1"/>
    </row>
    <row r="32" spans="1:71" s="3" customFormat="1" ht="14.4" hidden="1" customHeight="1">
      <c r="B32" s="31"/>
      <c r="F32" s="23" t="s">
        <v>40</v>
      </c>
      <c r="L32" s="196">
        <v>0.2</v>
      </c>
      <c r="M32" s="195"/>
      <c r="N32" s="195"/>
      <c r="O32" s="195"/>
      <c r="P32" s="195"/>
      <c r="W32" s="194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1"/>
    </row>
    <row r="33" spans="1:57" s="3" customFormat="1" ht="14.4" hidden="1" customHeight="1">
      <c r="B33" s="31"/>
      <c r="F33" s="32" t="s">
        <v>41</v>
      </c>
      <c r="L33" s="189">
        <v>0</v>
      </c>
      <c r="M33" s="188"/>
      <c r="N33" s="188"/>
      <c r="O33" s="188"/>
      <c r="P33" s="188"/>
      <c r="Q33" s="33"/>
      <c r="R33" s="33"/>
      <c r="S33" s="33"/>
      <c r="T33" s="33"/>
      <c r="U33" s="33"/>
      <c r="V33" s="33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F33" s="33"/>
      <c r="AG33" s="33"/>
      <c r="AH33" s="33"/>
      <c r="AI33" s="33"/>
      <c r="AJ33" s="33"/>
      <c r="AK33" s="187">
        <v>0</v>
      </c>
      <c r="AL33" s="188"/>
      <c r="AM33" s="188"/>
      <c r="AN33" s="188"/>
      <c r="AO33" s="188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190" t="s">
        <v>44</v>
      </c>
      <c r="Y35" s="191"/>
      <c r="Z35" s="191"/>
      <c r="AA35" s="191"/>
      <c r="AB35" s="191"/>
      <c r="AC35" s="37"/>
      <c r="AD35" s="37"/>
      <c r="AE35" s="37"/>
      <c r="AF35" s="37"/>
      <c r="AG35" s="37"/>
      <c r="AH35" s="37"/>
      <c r="AI35" s="37"/>
      <c r="AJ35" s="37"/>
      <c r="AK35" s="192">
        <f>SUM(AK26:AK33)</f>
        <v>0</v>
      </c>
      <c r="AL35" s="191"/>
      <c r="AM35" s="191"/>
      <c r="AN35" s="191"/>
      <c r="AO35" s="193"/>
      <c r="AP35" s="35"/>
      <c r="AQ35" s="35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42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47</v>
      </c>
      <c r="AI60" s="29"/>
      <c r="AJ60" s="29"/>
      <c r="AK60" s="29"/>
      <c r="AL60" s="29"/>
      <c r="AM60" s="42" t="s">
        <v>48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42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47</v>
      </c>
      <c r="AI75" s="29"/>
      <c r="AJ75" s="29"/>
      <c r="AK75" s="29"/>
      <c r="AL75" s="29"/>
      <c r="AM75" s="42" t="s">
        <v>48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0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0" s="2" customFormat="1" ht="24.9" customHeight="1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8"/>
      <c r="C84" s="23" t="s">
        <v>10</v>
      </c>
      <c r="L84" s="4" t="str">
        <f>K5</f>
        <v>CVC-V-VR</v>
      </c>
      <c r="AR84" s="48"/>
    </row>
    <row r="85" spans="1:90" s="5" customFormat="1" ht="36.9" customHeight="1">
      <c r="B85" s="49"/>
      <c r="C85" s="50" t="s">
        <v>12</v>
      </c>
      <c r="L85" s="178" t="str">
        <f>K6</f>
        <v>Oprava priestorov CVČ  - Výmena rozvádzačov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9"/>
    </row>
    <row r="86" spans="1:90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M. R. Štefánika 870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80" t="str">
        <f>IF(AN8= "","",AN8)</f>
        <v>3. 11. 2021</v>
      </c>
      <c r="AN87" s="180"/>
      <c r="AO87" s="26"/>
      <c r="AP87" s="26"/>
      <c r="AQ87" s="26"/>
      <c r="AR87" s="27"/>
      <c r="BE87" s="26"/>
    </row>
    <row r="88" spans="1:90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15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Centrum voľného času Vranov nad Topľou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81" t="str">
        <f>IF(E17="","",E17)</f>
        <v xml:space="preserve"> </v>
      </c>
      <c r="AN89" s="182"/>
      <c r="AO89" s="182"/>
      <c r="AP89" s="182"/>
      <c r="AQ89" s="26"/>
      <c r="AR89" s="27"/>
      <c r="AS89" s="183" t="s">
        <v>52</v>
      </c>
      <c r="AT89" s="18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0" s="2" customFormat="1" ht="15.15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81" t="str">
        <f>IF(E20="","",E20)</f>
        <v>Proenergs, s.r.o.</v>
      </c>
      <c r="AN90" s="182"/>
      <c r="AO90" s="182"/>
      <c r="AP90" s="182"/>
      <c r="AQ90" s="26"/>
      <c r="AR90" s="27"/>
      <c r="AS90" s="185"/>
      <c r="AT90" s="18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0" s="2" customFormat="1" ht="10.8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5"/>
      <c r="AT91" s="18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0" s="2" customFormat="1" ht="29.25" customHeight="1">
      <c r="A92" s="26"/>
      <c r="B92" s="27"/>
      <c r="C92" s="168" t="s">
        <v>53</v>
      </c>
      <c r="D92" s="169"/>
      <c r="E92" s="169"/>
      <c r="F92" s="169"/>
      <c r="G92" s="169"/>
      <c r="H92" s="57"/>
      <c r="I92" s="170" t="s">
        <v>54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71" t="s">
        <v>55</v>
      </c>
      <c r="AH92" s="169"/>
      <c r="AI92" s="169"/>
      <c r="AJ92" s="169"/>
      <c r="AK92" s="169"/>
      <c r="AL92" s="169"/>
      <c r="AM92" s="169"/>
      <c r="AN92" s="170" t="s">
        <v>56</v>
      </c>
      <c r="AO92" s="169"/>
      <c r="AP92" s="172"/>
      <c r="AQ92" s="58" t="s">
        <v>57</v>
      </c>
      <c r="AR92" s="27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6"/>
    </row>
    <row r="93" spans="1:90" s="2" customFormat="1" ht="10.8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0" s="6" customFormat="1" ht="32.4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76">
        <f>ROUND(AG95,2)</f>
        <v>0</v>
      </c>
      <c r="AH94" s="176"/>
      <c r="AI94" s="176"/>
      <c r="AJ94" s="176"/>
      <c r="AK94" s="176"/>
      <c r="AL94" s="176"/>
      <c r="AM94" s="176"/>
      <c r="AN94" s="177">
        <f>SUM(AG94,AT94)</f>
        <v>0</v>
      </c>
      <c r="AO94" s="177"/>
      <c r="AP94" s="177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285.31599999999997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71</v>
      </c>
      <c r="BT94" s="74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0" s="7" customFormat="1" ht="24.75" customHeight="1">
      <c r="A95" s="75" t="s">
        <v>75</v>
      </c>
      <c r="B95" s="76"/>
      <c r="C95" s="77"/>
      <c r="D95" s="175" t="s">
        <v>11</v>
      </c>
      <c r="E95" s="175"/>
      <c r="F95" s="175"/>
      <c r="G95" s="175"/>
      <c r="H95" s="175"/>
      <c r="I95" s="78"/>
      <c r="J95" s="175" t="s">
        <v>13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'CVC-V-VR - Centrum voľnéh...'!J28</f>
        <v>0</v>
      </c>
      <c r="AH95" s="174"/>
      <c r="AI95" s="174"/>
      <c r="AJ95" s="174"/>
      <c r="AK95" s="174"/>
      <c r="AL95" s="174"/>
      <c r="AM95" s="174"/>
      <c r="AN95" s="173">
        <f>SUM(AG95,AT95)</f>
        <v>0</v>
      </c>
      <c r="AO95" s="174"/>
      <c r="AP95" s="174"/>
      <c r="AQ95" s="79" t="s">
        <v>76</v>
      </c>
      <c r="AR95" s="76"/>
      <c r="AS95" s="80">
        <v>0</v>
      </c>
      <c r="AT95" s="81">
        <f>ROUND(SUM(AV95:AW95),2)</f>
        <v>0</v>
      </c>
      <c r="AU95" s="82">
        <f>'CVC-V-VR - Centrum voľnéh...'!P121</f>
        <v>285.31600000000003</v>
      </c>
      <c r="AV95" s="81">
        <f>'CVC-V-VR - Centrum voľnéh...'!J31</f>
        <v>0</v>
      </c>
      <c r="AW95" s="81">
        <f>'CVC-V-VR - Centrum voľnéh...'!J32</f>
        <v>0</v>
      </c>
      <c r="AX95" s="81">
        <f>'CVC-V-VR - Centrum voľnéh...'!J33</f>
        <v>0</v>
      </c>
      <c r="AY95" s="81">
        <f>'CVC-V-VR - Centrum voľnéh...'!J34</f>
        <v>0</v>
      </c>
      <c r="AZ95" s="81">
        <f>'CVC-V-VR - Centrum voľnéh...'!F31</f>
        <v>0</v>
      </c>
      <c r="BA95" s="81">
        <f>'CVC-V-VR - Centrum voľnéh...'!F32</f>
        <v>0</v>
      </c>
      <c r="BB95" s="81">
        <f>'CVC-V-VR - Centrum voľnéh...'!F33</f>
        <v>0</v>
      </c>
      <c r="BC95" s="81">
        <f>'CVC-V-VR - Centrum voľnéh...'!F34</f>
        <v>0</v>
      </c>
      <c r="BD95" s="83">
        <f>'CVC-V-VR - Centrum voľnéh...'!F35</f>
        <v>0</v>
      </c>
      <c r="BT95" s="84" t="s">
        <v>77</v>
      </c>
      <c r="BU95" s="84" t="s">
        <v>78</v>
      </c>
      <c r="BV95" s="84" t="s">
        <v>73</v>
      </c>
      <c r="BW95" s="84" t="s">
        <v>4</v>
      </c>
      <c r="BX95" s="84" t="s">
        <v>74</v>
      </c>
      <c r="CL95" s="84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CVC-V-VR - Centrum voľnéh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70"/>
  <sheetViews>
    <sheetView showGridLines="0" tabSelected="1" topLeftCell="A102" workbookViewId="0">
      <selection activeCell="E8" sqref="E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5"/>
    </row>
    <row r="2" spans="1:46" s="1" customFormat="1" ht="36.9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4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" customHeight="1">
      <c r="B4" s="17"/>
      <c r="D4" s="18" t="s">
        <v>79</v>
      </c>
      <c r="L4" s="17"/>
      <c r="M4" s="86" t="s">
        <v>9</v>
      </c>
      <c r="AT4" s="14" t="s">
        <v>3</v>
      </c>
    </row>
    <row r="5" spans="1:46" s="1" customFormat="1" ht="6.9" customHeight="1">
      <c r="B5" s="17"/>
      <c r="L5" s="17"/>
    </row>
    <row r="6" spans="1:46" s="2" customFormat="1" ht="12" customHeight="1">
      <c r="A6" s="26"/>
      <c r="B6" s="27"/>
      <c r="C6" s="26"/>
      <c r="D6" s="23" t="s">
        <v>12</v>
      </c>
      <c r="E6" s="26"/>
      <c r="F6" s="26"/>
      <c r="G6" s="26"/>
      <c r="H6" s="26"/>
      <c r="I6" s="26"/>
      <c r="J6" s="26"/>
      <c r="K6" s="26"/>
      <c r="L6" s="3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78" t="s">
        <v>543</v>
      </c>
      <c r="F7" s="203"/>
      <c r="G7" s="203"/>
      <c r="H7" s="203"/>
      <c r="I7" s="26"/>
      <c r="J7" s="26"/>
      <c r="K7" s="26"/>
      <c r="L7" s="39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14</v>
      </c>
      <c r="E9" s="26"/>
      <c r="F9" s="21" t="s">
        <v>1</v>
      </c>
      <c r="G9" s="26"/>
      <c r="H9" s="26"/>
      <c r="I9" s="23" t="s">
        <v>15</v>
      </c>
      <c r="J9" s="21" t="s">
        <v>1</v>
      </c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16</v>
      </c>
      <c r="E10" s="26"/>
      <c r="F10" s="21" t="s">
        <v>17</v>
      </c>
      <c r="G10" s="26"/>
      <c r="H10" s="26"/>
      <c r="I10" s="23" t="s">
        <v>18</v>
      </c>
      <c r="J10" s="52" t="str">
        <f>'Rekapitulácia stavby'!AN8</f>
        <v>3. 11. 2021</v>
      </c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8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20</v>
      </c>
      <c r="E12" s="26"/>
      <c r="F12" s="26"/>
      <c r="G12" s="26"/>
      <c r="H12" s="26"/>
      <c r="I12" s="23" t="s">
        <v>21</v>
      </c>
      <c r="J12" s="21" t="s">
        <v>1</v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22</v>
      </c>
      <c r="F13" s="26"/>
      <c r="G13" s="26"/>
      <c r="H13" s="26"/>
      <c r="I13" s="23" t="s">
        <v>23</v>
      </c>
      <c r="J13" s="21" t="s">
        <v>1</v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24</v>
      </c>
      <c r="E15" s="26"/>
      <c r="F15" s="26"/>
      <c r="G15" s="26"/>
      <c r="H15" s="26"/>
      <c r="I15" s="23" t="s">
        <v>21</v>
      </c>
      <c r="J15" s="21" t="str">
        <f>'Rekapitulácia stavby'!AN13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97" t="str">
        <f>'Rekapitulácia stavby'!E14</f>
        <v xml:space="preserve"> </v>
      </c>
      <c r="F16" s="197"/>
      <c r="G16" s="197"/>
      <c r="H16" s="197"/>
      <c r="I16" s="23" t="s">
        <v>23</v>
      </c>
      <c r="J16" s="21" t="str">
        <f>'Rekapitulácia stavby'!AN14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26</v>
      </c>
      <c r="E18" s="26"/>
      <c r="F18" s="26"/>
      <c r="G18" s="26"/>
      <c r="H18" s="26"/>
      <c r="I18" s="23" t="s">
        <v>21</v>
      </c>
      <c r="J18" s="21" t="str">
        <f>IF('Rekapitulácia stavby'!AN16="","",'Rekapitulácia stavby'!AN16)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23</v>
      </c>
      <c r="J19" s="21" t="str">
        <f>IF('Rekapitulácia stavby'!AN17="","",'Rekapitulácia stavby'!AN17)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29</v>
      </c>
      <c r="E21" s="26"/>
      <c r="F21" s="26"/>
      <c r="G21" s="26"/>
      <c r="H21" s="26"/>
      <c r="I21" s="23" t="s">
        <v>21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30</v>
      </c>
      <c r="F22" s="26"/>
      <c r="G22" s="26"/>
      <c r="H22" s="26"/>
      <c r="I22" s="23" t="s">
        <v>23</v>
      </c>
      <c r="J22" s="21" t="s">
        <v>1</v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31</v>
      </c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7"/>
      <c r="B25" s="88"/>
      <c r="C25" s="87"/>
      <c r="D25" s="87"/>
      <c r="E25" s="199" t="s">
        <v>1</v>
      </c>
      <c r="F25" s="199"/>
      <c r="G25" s="199"/>
      <c r="H25" s="199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2" customFormat="1" ht="6.9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" customHeight="1">
      <c r="A27" s="26"/>
      <c r="B27" s="27"/>
      <c r="C27" s="26"/>
      <c r="D27" s="63"/>
      <c r="E27" s="63"/>
      <c r="F27" s="63"/>
      <c r="G27" s="63"/>
      <c r="H27" s="63"/>
      <c r="I27" s="63"/>
      <c r="J27" s="63"/>
      <c r="K27" s="63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90" t="s">
        <v>32</v>
      </c>
      <c r="E28" s="26"/>
      <c r="F28" s="26"/>
      <c r="G28" s="26"/>
      <c r="H28" s="26"/>
      <c r="I28" s="26"/>
      <c r="J28" s="68">
        <f>ROUND(J121, 2)</f>
        <v>0</v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" customHeight="1">
      <c r="A30" s="26"/>
      <c r="B30" s="27"/>
      <c r="C30" s="26"/>
      <c r="D30" s="26"/>
      <c r="E30" s="26"/>
      <c r="F30" s="30" t="s">
        <v>34</v>
      </c>
      <c r="G30" s="26"/>
      <c r="H30" s="26"/>
      <c r="I30" s="30" t="s">
        <v>33</v>
      </c>
      <c r="J30" s="30" t="s">
        <v>35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" customHeight="1">
      <c r="A31" s="26"/>
      <c r="B31" s="27"/>
      <c r="C31" s="26"/>
      <c r="D31" s="91" t="s">
        <v>36</v>
      </c>
      <c r="E31" s="32" t="s">
        <v>37</v>
      </c>
      <c r="F31" s="92">
        <f>ROUND((SUM(BE121:BE269)),  2)</f>
        <v>0</v>
      </c>
      <c r="G31" s="93"/>
      <c r="H31" s="93"/>
      <c r="I31" s="94">
        <v>0.2</v>
      </c>
      <c r="J31" s="92">
        <f>ROUND(((SUM(BE121:BE269))*I31),  2)</f>
        <v>0</v>
      </c>
      <c r="K31" s="26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32" t="s">
        <v>38</v>
      </c>
      <c r="F32" s="95">
        <f>ROUND((SUM(BF121:BF269)),  2)</f>
        <v>0</v>
      </c>
      <c r="G32" s="26"/>
      <c r="H32" s="26"/>
      <c r="I32" s="96">
        <v>0.2</v>
      </c>
      <c r="J32" s="95">
        <f>ROUND(((SUM(BF121:BF269))*I32), 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hidden="1" customHeight="1">
      <c r="A33" s="26"/>
      <c r="B33" s="27"/>
      <c r="C33" s="26"/>
      <c r="D33" s="26"/>
      <c r="E33" s="23" t="s">
        <v>39</v>
      </c>
      <c r="F33" s="95">
        <f>ROUND((SUM(BG121:BG269)),  2)</f>
        <v>0</v>
      </c>
      <c r="G33" s="26"/>
      <c r="H33" s="26"/>
      <c r="I33" s="96">
        <v>0.2</v>
      </c>
      <c r="J33" s="95">
        <f>0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hidden="1" customHeight="1">
      <c r="A34" s="26"/>
      <c r="B34" s="27"/>
      <c r="C34" s="26"/>
      <c r="D34" s="26"/>
      <c r="E34" s="23" t="s">
        <v>40</v>
      </c>
      <c r="F34" s="95">
        <f>ROUND((SUM(BH121:BH269)),  2)</f>
        <v>0</v>
      </c>
      <c r="G34" s="26"/>
      <c r="H34" s="26"/>
      <c r="I34" s="96">
        <v>0.2</v>
      </c>
      <c r="J34" s="95">
        <f>0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32" t="s">
        <v>41</v>
      </c>
      <c r="F35" s="92">
        <f>ROUND((SUM(BI121:BI269)),  2)</f>
        <v>0</v>
      </c>
      <c r="G35" s="93"/>
      <c r="H35" s="93"/>
      <c r="I35" s="94">
        <v>0</v>
      </c>
      <c r="J35" s="92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7"/>
      <c r="D37" s="98" t="s">
        <v>42</v>
      </c>
      <c r="E37" s="57"/>
      <c r="F37" s="57"/>
      <c r="G37" s="99" t="s">
        <v>43</v>
      </c>
      <c r="H37" s="100" t="s">
        <v>44</v>
      </c>
      <c r="I37" s="57"/>
      <c r="J37" s="101">
        <f>SUM(J28:J35)</f>
        <v>0</v>
      </c>
      <c r="K37" s="102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" customHeight="1">
      <c r="B39" s="17"/>
      <c r="L39" s="17"/>
    </row>
    <row r="40" spans="1:31" s="1" customFormat="1" ht="14.4" customHeight="1">
      <c r="B40" s="17"/>
      <c r="L40" s="17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42" t="s">
        <v>47</v>
      </c>
      <c r="E61" s="29"/>
      <c r="F61" s="103" t="s">
        <v>48</v>
      </c>
      <c r="G61" s="42" t="s">
        <v>47</v>
      </c>
      <c r="H61" s="29"/>
      <c r="I61" s="29"/>
      <c r="J61" s="104" t="s">
        <v>48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42" t="s">
        <v>47</v>
      </c>
      <c r="E76" s="29"/>
      <c r="F76" s="103" t="s">
        <v>48</v>
      </c>
      <c r="G76" s="42" t="s">
        <v>47</v>
      </c>
      <c r="H76" s="29"/>
      <c r="I76" s="29"/>
      <c r="J76" s="104" t="s">
        <v>48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80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78" t="str">
        <f>E7</f>
        <v>Oprava priestorov CVČ  - Výmena rozvádzačov</v>
      </c>
      <c r="F85" s="203"/>
      <c r="G85" s="203"/>
      <c r="H85" s="203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16</v>
      </c>
      <c r="D87" s="26"/>
      <c r="E87" s="26"/>
      <c r="F87" s="21" t="str">
        <f>F10</f>
        <v>M. R. Štefánika 870</v>
      </c>
      <c r="G87" s="26"/>
      <c r="H87" s="26"/>
      <c r="I87" s="23" t="s">
        <v>18</v>
      </c>
      <c r="J87" s="52" t="str">
        <f>IF(J10="","",J10)</f>
        <v>3. 11. 2021</v>
      </c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15" customHeight="1">
      <c r="A89" s="26"/>
      <c r="B89" s="27"/>
      <c r="C89" s="23" t="s">
        <v>20</v>
      </c>
      <c r="D89" s="26"/>
      <c r="E89" s="26"/>
      <c r="F89" s="21" t="str">
        <f>E13</f>
        <v>Centrum voľného času Vranov nad Topľou</v>
      </c>
      <c r="G89" s="26"/>
      <c r="H89" s="26"/>
      <c r="I89" s="23" t="s">
        <v>26</v>
      </c>
      <c r="J89" s="24" t="str">
        <f>E19</f>
        <v xml:space="preserve"> 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15" customHeight="1">
      <c r="A90" s="26"/>
      <c r="B90" s="27"/>
      <c r="C90" s="23" t="s">
        <v>24</v>
      </c>
      <c r="D90" s="26"/>
      <c r="E90" s="26"/>
      <c r="F90" s="21" t="str">
        <f>IF(E16="","",E16)</f>
        <v xml:space="preserve"> </v>
      </c>
      <c r="G90" s="26"/>
      <c r="H90" s="26"/>
      <c r="I90" s="23" t="s">
        <v>29</v>
      </c>
      <c r="J90" s="24" t="str">
        <f>E22</f>
        <v>Proenergs, s.r.o.</v>
      </c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105" t="s">
        <v>81</v>
      </c>
      <c r="D92" s="97"/>
      <c r="E92" s="97"/>
      <c r="F92" s="97"/>
      <c r="G92" s="97"/>
      <c r="H92" s="97"/>
      <c r="I92" s="97"/>
      <c r="J92" s="106" t="s">
        <v>82</v>
      </c>
      <c r="K92" s="97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8" customHeight="1">
      <c r="A94" s="26"/>
      <c r="B94" s="27"/>
      <c r="C94" s="107" t="s">
        <v>83</v>
      </c>
      <c r="D94" s="26"/>
      <c r="E94" s="26"/>
      <c r="F94" s="26"/>
      <c r="G94" s="26"/>
      <c r="H94" s="26"/>
      <c r="I94" s="26"/>
      <c r="J94" s="68">
        <f>J121</f>
        <v>0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84</v>
      </c>
    </row>
    <row r="95" spans="1:47" s="9" customFormat="1" ht="24.9" customHeight="1">
      <c r="B95" s="108"/>
      <c r="D95" s="109" t="s">
        <v>85</v>
      </c>
      <c r="E95" s="110"/>
      <c r="F95" s="110"/>
      <c r="G95" s="110"/>
      <c r="H95" s="110"/>
      <c r="I95" s="110"/>
      <c r="J95" s="111">
        <f>J122</f>
        <v>0</v>
      </c>
      <c r="L95" s="108"/>
    </row>
    <row r="96" spans="1:47" s="10" customFormat="1" ht="19.95" customHeight="1">
      <c r="B96" s="112"/>
      <c r="D96" s="113" t="s">
        <v>86</v>
      </c>
      <c r="E96" s="114"/>
      <c r="F96" s="114"/>
      <c r="G96" s="114"/>
      <c r="H96" s="114"/>
      <c r="I96" s="114"/>
      <c r="J96" s="115">
        <f>J123</f>
        <v>0</v>
      </c>
      <c r="L96" s="112"/>
    </row>
    <row r="97" spans="1:31" s="10" customFormat="1" ht="14.85" customHeight="1">
      <c r="B97" s="112"/>
      <c r="D97" s="113" t="s">
        <v>87</v>
      </c>
      <c r="E97" s="114"/>
      <c r="F97" s="114"/>
      <c r="G97" s="114"/>
      <c r="H97" s="114"/>
      <c r="I97" s="114"/>
      <c r="J97" s="115">
        <f>J124</f>
        <v>0</v>
      </c>
      <c r="L97" s="112"/>
    </row>
    <row r="98" spans="1:31" s="10" customFormat="1" ht="14.85" customHeight="1">
      <c r="B98" s="112"/>
      <c r="D98" s="113" t="s">
        <v>88</v>
      </c>
      <c r="E98" s="114"/>
      <c r="F98" s="114"/>
      <c r="G98" s="114"/>
      <c r="H98" s="114"/>
      <c r="I98" s="114"/>
      <c r="J98" s="115">
        <f>J158</f>
        <v>0</v>
      </c>
      <c r="L98" s="112"/>
    </row>
    <row r="99" spans="1:31" s="10" customFormat="1" ht="14.85" customHeight="1">
      <c r="B99" s="112"/>
      <c r="D99" s="113" t="s">
        <v>89</v>
      </c>
      <c r="E99" s="114"/>
      <c r="F99" s="114"/>
      <c r="G99" s="114"/>
      <c r="H99" s="114"/>
      <c r="I99" s="114"/>
      <c r="J99" s="115">
        <f>J181</f>
        <v>0</v>
      </c>
      <c r="L99" s="112"/>
    </row>
    <row r="100" spans="1:31" s="10" customFormat="1" ht="14.85" customHeight="1">
      <c r="B100" s="112"/>
      <c r="D100" s="113" t="s">
        <v>90</v>
      </c>
      <c r="E100" s="114"/>
      <c r="F100" s="114"/>
      <c r="G100" s="114"/>
      <c r="H100" s="114"/>
      <c r="I100" s="114"/>
      <c r="J100" s="115">
        <f>J202</f>
        <v>0</v>
      </c>
      <c r="L100" s="112"/>
    </row>
    <row r="101" spans="1:31" s="10" customFormat="1" ht="14.85" customHeight="1">
      <c r="B101" s="112"/>
      <c r="D101" s="113" t="s">
        <v>91</v>
      </c>
      <c r="E101" s="114"/>
      <c r="F101" s="114"/>
      <c r="G101" s="114"/>
      <c r="H101" s="114"/>
      <c r="I101" s="114"/>
      <c r="J101" s="115">
        <f>J229</f>
        <v>0</v>
      </c>
      <c r="L101" s="112"/>
    </row>
    <row r="102" spans="1:31" s="10" customFormat="1" ht="14.85" customHeight="1">
      <c r="B102" s="112"/>
      <c r="D102" s="113" t="s">
        <v>92</v>
      </c>
      <c r="E102" s="114"/>
      <c r="F102" s="114"/>
      <c r="G102" s="114"/>
      <c r="H102" s="114"/>
      <c r="I102" s="114"/>
      <c r="J102" s="115">
        <f>J249</f>
        <v>0</v>
      </c>
      <c r="L102" s="112"/>
    </row>
    <row r="103" spans="1:31" s="10" customFormat="1" ht="19.95" customHeight="1">
      <c r="B103" s="112"/>
      <c r="D103" s="113" t="s">
        <v>93</v>
      </c>
      <c r="E103" s="114"/>
      <c r="F103" s="114"/>
      <c r="G103" s="114"/>
      <c r="H103" s="114"/>
      <c r="I103" s="114"/>
      <c r="J103" s="115">
        <f>J265</f>
        <v>0</v>
      </c>
      <c r="L103" s="112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" customHeight="1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" customHeight="1">
      <c r="A109" s="26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" customHeight="1">
      <c r="A110" s="26"/>
      <c r="B110" s="27"/>
      <c r="C110" s="18" t="s">
        <v>94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178" t="str">
        <f>E7</f>
        <v>Oprava priestorov CVČ  - Výmena rozvádzačov</v>
      </c>
      <c r="F113" s="203"/>
      <c r="G113" s="203"/>
      <c r="H113" s="203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16</v>
      </c>
      <c r="D115" s="26"/>
      <c r="E115" s="26"/>
      <c r="F115" s="21" t="str">
        <f>F10</f>
        <v>M. R. Štefánika 870</v>
      </c>
      <c r="G115" s="26"/>
      <c r="H115" s="26"/>
      <c r="I115" s="23" t="s">
        <v>18</v>
      </c>
      <c r="J115" s="52" t="str">
        <f>IF(J10="","",J10)</f>
        <v>3. 11. 2021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15" customHeight="1">
      <c r="A117" s="26"/>
      <c r="B117" s="27"/>
      <c r="C117" s="23" t="s">
        <v>20</v>
      </c>
      <c r="D117" s="26"/>
      <c r="E117" s="26"/>
      <c r="F117" s="21" t="str">
        <f>E13</f>
        <v>Centrum voľného času Vranov nad Topľou</v>
      </c>
      <c r="G117" s="26"/>
      <c r="H117" s="26"/>
      <c r="I117" s="23" t="s">
        <v>26</v>
      </c>
      <c r="J117" s="24" t="str">
        <f>E19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15" customHeight="1">
      <c r="A118" s="26"/>
      <c r="B118" s="27"/>
      <c r="C118" s="23" t="s">
        <v>24</v>
      </c>
      <c r="D118" s="26"/>
      <c r="E118" s="26"/>
      <c r="F118" s="21" t="str">
        <f>IF(E16="","",E16)</f>
        <v xml:space="preserve"> </v>
      </c>
      <c r="G118" s="26"/>
      <c r="H118" s="26"/>
      <c r="I118" s="23" t="s">
        <v>29</v>
      </c>
      <c r="J118" s="24" t="str">
        <f>E22</f>
        <v>Proenergs, s.r.o.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16"/>
      <c r="B120" s="117"/>
      <c r="C120" s="118" t="s">
        <v>95</v>
      </c>
      <c r="D120" s="119" t="s">
        <v>57</v>
      </c>
      <c r="E120" s="119" t="s">
        <v>53</v>
      </c>
      <c r="F120" s="119" t="s">
        <v>54</v>
      </c>
      <c r="G120" s="119" t="s">
        <v>96</v>
      </c>
      <c r="H120" s="119" t="s">
        <v>97</v>
      </c>
      <c r="I120" s="119" t="s">
        <v>98</v>
      </c>
      <c r="J120" s="120" t="s">
        <v>82</v>
      </c>
      <c r="K120" s="121" t="s">
        <v>99</v>
      </c>
      <c r="L120" s="122"/>
      <c r="M120" s="59" t="s">
        <v>1</v>
      </c>
      <c r="N120" s="60" t="s">
        <v>36</v>
      </c>
      <c r="O120" s="60" t="s">
        <v>100</v>
      </c>
      <c r="P120" s="60" t="s">
        <v>101</v>
      </c>
      <c r="Q120" s="60" t="s">
        <v>102</v>
      </c>
      <c r="R120" s="60" t="s">
        <v>103</v>
      </c>
      <c r="S120" s="60" t="s">
        <v>104</v>
      </c>
      <c r="T120" s="61" t="s">
        <v>105</v>
      </c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</row>
    <row r="121" spans="1:65" s="2" customFormat="1" ht="22.8" customHeight="1">
      <c r="A121" s="26"/>
      <c r="B121" s="27"/>
      <c r="C121" s="66" t="s">
        <v>83</v>
      </c>
      <c r="D121" s="26"/>
      <c r="E121" s="26"/>
      <c r="F121" s="26"/>
      <c r="G121" s="26"/>
      <c r="H121" s="26"/>
      <c r="I121" s="26"/>
      <c r="J121" s="123">
        <f>BK121</f>
        <v>0</v>
      </c>
      <c r="K121" s="26"/>
      <c r="L121" s="27"/>
      <c r="M121" s="62"/>
      <c r="N121" s="53"/>
      <c r="O121" s="63"/>
      <c r="P121" s="124">
        <f>P122</f>
        <v>285.31600000000003</v>
      </c>
      <c r="Q121" s="63"/>
      <c r="R121" s="124">
        <f>R122</f>
        <v>0.27068000000000003</v>
      </c>
      <c r="S121" s="63"/>
      <c r="T121" s="125">
        <f>T122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71</v>
      </c>
      <c r="AU121" s="14" t="s">
        <v>84</v>
      </c>
      <c r="BK121" s="126">
        <f>BK122</f>
        <v>0</v>
      </c>
    </row>
    <row r="122" spans="1:65" s="12" customFormat="1" ht="25.95" customHeight="1">
      <c r="B122" s="127"/>
      <c r="D122" s="128" t="s">
        <v>71</v>
      </c>
      <c r="E122" s="129" t="s">
        <v>106</v>
      </c>
      <c r="F122" s="129" t="s">
        <v>107</v>
      </c>
      <c r="J122" s="130">
        <f>BK122</f>
        <v>0</v>
      </c>
      <c r="L122" s="127"/>
      <c r="M122" s="131"/>
      <c r="N122" s="132"/>
      <c r="O122" s="132"/>
      <c r="P122" s="133">
        <f>P123+P265</f>
        <v>285.31600000000003</v>
      </c>
      <c r="Q122" s="132"/>
      <c r="R122" s="133">
        <f>R123+R265</f>
        <v>0.27068000000000003</v>
      </c>
      <c r="S122" s="132"/>
      <c r="T122" s="134">
        <f>T123+T265</f>
        <v>0</v>
      </c>
      <c r="AR122" s="128" t="s">
        <v>108</v>
      </c>
      <c r="AT122" s="135" t="s">
        <v>71</v>
      </c>
      <c r="AU122" s="135" t="s">
        <v>72</v>
      </c>
      <c r="AY122" s="128" t="s">
        <v>109</v>
      </c>
      <c r="BK122" s="136">
        <f>BK123+BK265</f>
        <v>0</v>
      </c>
    </row>
    <row r="123" spans="1:65" s="12" customFormat="1" ht="22.8" customHeight="1">
      <c r="B123" s="127"/>
      <c r="D123" s="128" t="s">
        <v>71</v>
      </c>
      <c r="E123" s="137" t="s">
        <v>110</v>
      </c>
      <c r="F123" s="137" t="s">
        <v>111</v>
      </c>
      <c r="J123" s="138">
        <f>BK123</f>
        <v>0</v>
      </c>
      <c r="L123" s="127"/>
      <c r="M123" s="131"/>
      <c r="N123" s="132"/>
      <c r="O123" s="132"/>
      <c r="P123" s="133">
        <f>P124+P158+P181+P202+P229+P249</f>
        <v>113.76600000000001</v>
      </c>
      <c r="Q123" s="132"/>
      <c r="R123" s="133">
        <f>R124+R158+R181+R202+R229+R249</f>
        <v>0.27068000000000003</v>
      </c>
      <c r="S123" s="132"/>
      <c r="T123" s="134">
        <f>T124+T158+T181+T202+T229+T249</f>
        <v>0</v>
      </c>
      <c r="AR123" s="128" t="s">
        <v>108</v>
      </c>
      <c r="AT123" s="135" t="s">
        <v>71</v>
      </c>
      <c r="AU123" s="135" t="s">
        <v>77</v>
      </c>
      <c r="AY123" s="128" t="s">
        <v>109</v>
      </c>
      <c r="BK123" s="136">
        <f>BK124+BK158+BK181+BK202+BK229+BK249</f>
        <v>0</v>
      </c>
    </row>
    <row r="124" spans="1:65" s="12" customFormat="1" ht="20.85" customHeight="1">
      <c r="B124" s="127"/>
      <c r="D124" s="128" t="s">
        <v>71</v>
      </c>
      <c r="E124" s="137" t="s">
        <v>112</v>
      </c>
      <c r="F124" s="137" t="s">
        <v>113</v>
      </c>
      <c r="J124" s="138">
        <f>BK124</f>
        <v>0</v>
      </c>
      <c r="L124" s="127"/>
      <c r="M124" s="131"/>
      <c r="N124" s="132"/>
      <c r="O124" s="132"/>
      <c r="P124" s="133">
        <f>SUM(P125:P157)</f>
        <v>27.369</v>
      </c>
      <c r="Q124" s="132"/>
      <c r="R124" s="133">
        <f>SUM(R125:R157)</f>
        <v>9.1700000000000004E-2</v>
      </c>
      <c r="S124" s="132"/>
      <c r="T124" s="134">
        <f>SUM(T125:T157)</f>
        <v>0</v>
      </c>
      <c r="AR124" s="128" t="s">
        <v>114</v>
      </c>
      <c r="AT124" s="135" t="s">
        <v>71</v>
      </c>
      <c r="AU124" s="135" t="s">
        <v>115</v>
      </c>
      <c r="AY124" s="128" t="s">
        <v>109</v>
      </c>
      <c r="BK124" s="136">
        <f>SUM(BK125:BK157)</f>
        <v>0</v>
      </c>
    </row>
    <row r="125" spans="1:65" s="2" customFormat="1" ht="24.15" customHeight="1">
      <c r="A125" s="26"/>
      <c r="B125" s="139"/>
      <c r="C125" s="140" t="s">
        <v>108</v>
      </c>
      <c r="D125" s="140" t="s">
        <v>106</v>
      </c>
      <c r="E125" s="141" t="s">
        <v>116</v>
      </c>
      <c r="F125" s="142" t="s">
        <v>117</v>
      </c>
      <c r="G125" s="143" t="s">
        <v>118</v>
      </c>
      <c r="H125" s="144">
        <v>1</v>
      </c>
      <c r="I125" s="144"/>
      <c r="J125" s="144">
        <f t="shared" ref="J125:J157" si="0">ROUND(I125*H125,3)</f>
        <v>0</v>
      </c>
      <c r="K125" s="145"/>
      <c r="L125" s="146"/>
      <c r="M125" s="147" t="s">
        <v>1</v>
      </c>
      <c r="N125" s="148" t="s">
        <v>38</v>
      </c>
      <c r="O125" s="149">
        <v>0</v>
      </c>
      <c r="P125" s="149">
        <f t="shared" ref="P125:P157" si="1">O125*H125</f>
        <v>0</v>
      </c>
      <c r="Q125" s="149">
        <v>7.3999999999999996E-2</v>
      </c>
      <c r="R125" s="149">
        <f t="shared" ref="R125:R157" si="2">Q125*H125</f>
        <v>7.3999999999999996E-2</v>
      </c>
      <c r="S125" s="149">
        <v>0</v>
      </c>
      <c r="T125" s="150">
        <f t="shared" ref="T125:T157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1" t="s">
        <v>119</v>
      </c>
      <c r="AT125" s="151" t="s">
        <v>106</v>
      </c>
      <c r="AU125" s="151" t="s">
        <v>108</v>
      </c>
      <c r="AY125" s="14" t="s">
        <v>109</v>
      </c>
      <c r="BE125" s="152">
        <f t="shared" ref="BE125:BE157" si="4">IF(N125="základná",J125,0)</f>
        <v>0</v>
      </c>
      <c r="BF125" s="152">
        <f t="shared" ref="BF125:BF157" si="5">IF(N125="znížená",J125,0)</f>
        <v>0</v>
      </c>
      <c r="BG125" s="152">
        <f t="shared" ref="BG125:BG157" si="6">IF(N125="zákl. prenesená",J125,0)</f>
        <v>0</v>
      </c>
      <c r="BH125" s="152">
        <f t="shared" ref="BH125:BH157" si="7">IF(N125="zníž. prenesená",J125,0)</f>
        <v>0</v>
      </c>
      <c r="BI125" s="152">
        <f t="shared" ref="BI125:BI157" si="8">IF(N125="nulová",J125,0)</f>
        <v>0</v>
      </c>
      <c r="BJ125" s="14" t="s">
        <v>115</v>
      </c>
      <c r="BK125" s="153">
        <f t="shared" ref="BK125:BK157" si="9">ROUND(I125*H125,3)</f>
        <v>0</v>
      </c>
      <c r="BL125" s="14" t="s">
        <v>119</v>
      </c>
      <c r="BM125" s="151" t="s">
        <v>120</v>
      </c>
    </row>
    <row r="126" spans="1:65" s="2" customFormat="1" ht="24.15" customHeight="1">
      <c r="A126" s="26"/>
      <c r="B126" s="139"/>
      <c r="C126" s="154" t="s">
        <v>114</v>
      </c>
      <c r="D126" s="154" t="s">
        <v>121</v>
      </c>
      <c r="E126" s="155" t="s">
        <v>122</v>
      </c>
      <c r="F126" s="156" t="s">
        <v>123</v>
      </c>
      <c r="G126" s="157" t="s">
        <v>118</v>
      </c>
      <c r="H126" s="158">
        <v>1</v>
      </c>
      <c r="I126" s="158"/>
      <c r="J126" s="158">
        <f t="shared" si="0"/>
        <v>0</v>
      </c>
      <c r="K126" s="159"/>
      <c r="L126" s="27"/>
      <c r="M126" s="160" t="s">
        <v>1</v>
      </c>
      <c r="N126" s="161" t="s">
        <v>38</v>
      </c>
      <c r="O126" s="149">
        <v>0.43</v>
      </c>
      <c r="P126" s="149">
        <f t="shared" si="1"/>
        <v>0.43</v>
      </c>
      <c r="Q126" s="149">
        <v>0</v>
      </c>
      <c r="R126" s="149">
        <f t="shared" si="2"/>
        <v>0</v>
      </c>
      <c r="S126" s="149">
        <v>0</v>
      </c>
      <c r="T126" s="150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1" t="s">
        <v>124</v>
      </c>
      <c r="AT126" s="151" t="s">
        <v>121</v>
      </c>
      <c r="AU126" s="151" t="s">
        <v>108</v>
      </c>
      <c r="AY126" s="14" t="s">
        <v>109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4" t="s">
        <v>115</v>
      </c>
      <c r="BK126" s="153">
        <f t="shared" si="9"/>
        <v>0</v>
      </c>
      <c r="BL126" s="14" t="s">
        <v>124</v>
      </c>
      <c r="BM126" s="151" t="s">
        <v>125</v>
      </c>
    </row>
    <row r="127" spans="1:65" s="2" customFormat="1" ht="24.15" customHeight="1">
      <c r="A127" s="26"/>
      <c r="B127" s="139"/>
      <c r="C127" s="140" t="s">
        <v>126</v>
      </c>
      <c r="D127" s="140" t="s">
        <v>106</v>
      </c>
      <c r="E127" s="141" t="s">
        <v>127</v>
      </c>
      <c r="F127" s="142" t="s">
        <v>128</v>
      </c>
      <c r="G127" s="143" t="s">
        <v>118</v>
      </c>
      <c r="H127" s="144">
        <v>1</v>
      </c>
      <c r="I127" s="144"/>
      <c r="J127" s="144">
        <f t="shared" si="0"/>
        <v>0</v>
      </c>
      <c r="K127" s="145"/>
      <c r="L127" s="146"/>
      <c r="M127" s="147" t="s">
        <v>1</v>
      </c>
      <c r="N127" s="148" t="s">
        <v>38</v>
      </c>
      <c r="O127" s="149">
        <v>0</v>
      </c>
      <c r="P127" s="149">
        <f t="shared" si="1"/>
        <v>0</v>
      </c>
      <c r="Q127" s="149">
        <v>4.8999999999999998E-4</v>
      </c>
      <c r="R127" s="149">
        <f t="shared" si="2"/>
        <v>4.8999999999999998E-4</v>
      </c>
      <c r="S127" s="149">
        <v>0</v>
      </c>
      <c r="T127" s="150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1" t="s">
        <v>119</v>
      </c>
      <c r="AT127" s="151" t="s">
        <v>106</v>
      </c>
      <c r="AU127" s="151" t="s">
        <v>108</v>
      </c>
      <c r="AY127" s="14" t="s">
        <v>109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4" t="s">
        <v>115</v>
      </c>
      <c r="BK127" s="153">
        <f t="shared" si="9"/>
        <v>0</v>
      </c>
      <c r="BL127" s="14" t="s">
        <v>119</v>
      </c>
      <c r="BM127" s="151" t="s">
        <v>129</v>
      </c>
    </row>
    <row r="128" spans="1:65" s="2" customFormat="1" ht="21.75" customHeight="1">
      <c r="A128" s="26"/>
      <c r="B128" s="139"/>
      <c r="C128" s="140" t="s">
        <v>130</v>
      </c>
      <c r="D128" s="140" t="s">
        <v>106</v>
      </c>
      <c r="E128" s="141" t="s">
        <v>131</v>
      </c>
      <c r="F128" s="142" t="s">
        <v>132</v>
      </c>
      <c r="G128" s="143" t="s">
        <v>118</v>
      </c>
      <c r="H128" s="144">
        <v>3</v>
      </c>
      <c r="I128" s="144"/>
      <c r="J128" s="144">
        <f t="shared" si="0"/>
        <v>0</v>
      </c>
      <c r="K128" s="145"/>
      <c r="L128" s="146"/>
      <c r="M128" s="147" t="s">
        <v>1</v>
      </c>
      <c r="N128" s="148" t="s">
        <v>38</v>
      </c>
      <c r="O128" s="149">
        <v>0</v>
      </c>
      <c r="P128" s="149">
        <f t="shared" si="1"/>
        <v>0</v>
      </c>
      <c r="Q128" s="149">
        <v>6.0000000000000002E-5</v>
      </c>
      <c r="R128" s="149">
        <f t="shared" si="2"/>
        <v>1.8000000000000001E-4</v>
      </c>
      <c r="S128" s="149">
        <v>0</v>
      </c>
      <c r="T128" s="150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1" t="s">
        <v>119</v>
      </c>
      <c r="AT128" s="151" t="s">
        <v>106</v>
      </c>
      <c r="AU128" s="151" t="s">
        <v>108</v>
      </c>
      <c r="AY128" s="14" t="s">
        <v>109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4" t="s">
        <v>115</v>
      </c>
      <c r="BK128" s="153">
        <f t="shared" si="9"/>
        <v>0</v>
      </c>
      <c r="BL128" s="14" t="s">
        <v>119</v>
      </c>
      <c r="BM128" s="151" t="s">
        <v>133</v>
      </c>
    </row>
    <row r="129" spans="1:65" s="2" customFormat="1" ht="16.5" customHeight="1">
      <c r="A129" s="26"/>
      <c r="B129" s="139"/>
      <c r="C129" s="154" t="s">
        <v>134</v>
      </c>
      <c r="D129" s="154" t="s">
        <v>121</v>
      </c>
      <c r="E129" s="155" t="s">
        <v>135</v>
      </c>
      <c r="F129" s="156" t="s">
        <v>136</v>
      </c>
      <c r="G129" s="157" t="s">
        <v>118</v>
      </c>
      <c r="H129" s="158">
        <v>36</v>
      </c>
      <c r="I129" s="158"/>
      <c r="J129" s="158">
        <f t="shared" si="0"/>
        <v>0</v>
      </c>
      <c r="K129" s="159"/>
      <c r="L129" s="27"/>
      <c r="M129" s="160" t="s">
        <v>1</v>
      </c>
      <c r="N129" s="161" t="s">
        <v>38</v>
      </c>
      <c r="O129" s="149">
        <v>0.26</v>
      </c>
      <c r="P129" s="149">
        <f t="shared" si="1"/>
        <v>9.36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1" t="s">
        <v>124</v>
      </c>
      <c r="AT129" s="151" t="s">
        <v>121</v>
      </c>
      <c r="AU129" s="151" t="s">
        <v>108</v>
      </c>
      <c r="AY129" s="14" t="s">
        <v>109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4" t="s">
        <v>115</v>
      </c>
      <c r="BK129" s="153">
        <f t="shared" si="9"/>
        <v>0</v>
      </c>
      <c r="BL129" s="14" t="s">
        <v>124</v>
      </c>
      <c r="BM129" s="151" t="s">
        <v>137</v>
      </c>
    </row>
    <row r="130" spans="1:65" s="2" customFormat="1" ht="22.8">
      <c r="A130" s="26"/>
      <c r="B130" s="139"/>
      <c r="C130" s="140" t="s">
        <v>138</v>
      </c>
      <c r="D130" s="140" t="s">
        <v>106</v>
      </c>
      <c r="E130" s="141" t="s">
        <v>139</v>
      </c>
      <c r="F130" s="142" t="s">
        <v>140</v>
      </c>
      <c r="G130" s="143" t="s">
        <v>118</v>
      </c>
      <c r="H130" s="144">
        <v>24</v>
      </c>
      <c r="I130" s="144"/>
      <c r="J130" s="144">
        <f t="shared" si="0"/>
        <v>0</v>
      </c>
      <c r="K130" s="145"/>
      <c r="L130" s="146"/>
      <c r="M130" s="147" t="s">
        <v>1</v>
      </c>
      <c r="N130" s="148" t="s">
        <v>38</v>
      </c>
      <c r="O130" s="149">
        <v>0</v>
      </c>
      <c r="P130" s="149">
        <f t="shared" si="1"/>
        <v>0</v>
      </c>
      <c r="Q130" s="149">
        <v>1.6000000000000001E-4</v>
      </c>
      <c r="R130" s="149">
        <f t="shared" si="2"/>
        <v>3.8400000000000005E-3</v>
      </c>
      <c r="S130" s="149">
        <v>0</v>
      </c>
      <c r="T130" s="150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119</v>
      </c>
      <c r="AT130" s="151" t="s">
        <v>106</v>
      </c>
      <c r="AU130" s="151" t="s">
        <v>108</v>
      </c>
      <c r="AY130" s="14" t="s">
        <v>109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4" t="s">
        <v>115</v>
      </c>
      <c r="BK130" s="153">
        <f t="shared" si="9"/>
        <v>0</v>
      </c>
      <c r="BL130" s="14" t="s">
        <v>119</v>
      </c>
      <c r="BM130" s="151" t="s">
        <v>141</v>
      </c>
    </row>
    <row r="131" spans="1:65" s="2" customFormat="1" ht="22.8">
      <c r="A131" s="26"/>
      <c r="B131" s="139"/>
      <c r="C131" s="140" t="s">
        <v>142</v>
      </c>
      <c r="D131" s="140" t="s">
        <v>106</v>
      </c>
      <c r="E131" s="141" t="s">
        <v>143</v>
      </c>
      <c r="F131" s="142" t="s">
        <v>144</v>
      </c>
      <c r="G131" s="143" t="s">
        <v>118</v>
      </c>
      <c r="H131" s="144">
        <v>12</v>
      </c>
      <c r="I131" s="144"/>
      <c r="J131" s="144">
        <f t="shared" si="0"/>
        <v>0</v>
      </c>
      <c r="K131" s="145"/>
      <c r="L131" s="146"/>
      <c r="M131" s="147" t="s">
        <v>1</v>
      </c>
      <c r="N131" s="148" t="s">
        <v>38</v>
      </c>
      <c r="O131" s="149">
        <v>0</v>
      </c>
      <c r="P131" s="149">
        <f t="shared" si="1"/>
        <v>0</v>
      </c>
      <c r="Q131" s="149">
        <v>1.6000000000000001E-4</v>
      </c>
      <c r="R131" s="149">
        <f t="shared" si="2"/>
        <v>1.9200000000000003E-3</v>
      </c>
      <c r="S131" s="149">
        <v>0</v>
      </c>
      <c r="T131" s="15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119</v>
      </c>
      <c r="AT131" s="151" t="s">
        <v>106</v>
      </c>
      <c r="AU131" s="151" t="s">
        <v>108</v>
      </c>
      <c r="AY131" s="14" t="s">
        <v>109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4" t="s">
        <v>115</v>
      </c>
      <c r="BK131" s="153">
        <f t="shared" si="9"/>
        <v>0</v>
      </c>
      <c r="BL131" s="14" t="s">
        <v>119</v>
      </c>
      <c r="BM131" s="151" t="s">
        <v>145</v>
      </c>
    </row>
    <row r="132" spans="1:65" s="2" customFormat="1" ht="16.5" customHeight="1">
      <c r="A132" s="26"/>
      <c r="B132" s="139"/>
      <c r="C132" s="154" t="s">
        <v>146</v>
      </c>
      <c r="D132" s="154" t="s">
        <v>121</v>
      </c>
      <c r="E132" s="155" t="s">
        <v>147</v>
      </c>
      <c r="F132" s="156" t="s">
        <v>148</v>
      </c>
      <c r="G132" s="157" t="s">
        <v>118</v>
      </c>
      <c r="H132" s="158">
        <v>10</v>
      </c>
      <c r="I132" s="158"/>
      <c r="J132" s="158">
        <f t="shared" si="0"/>
        <v>0</v>
      </c>
      <c r="K132" s="159"/>
      <c r="L132" s="27"/>
      <c r="M132" s="160" t="s">
        <v>1</v>
      </c>
      <c r="N132" s="161" t="s">
        <v>38</v>
      </c>
      <c r="O132" s="149">
        <v>0.35</v>
      </c>
      <c r="P132" s="149">
        <f t="shared" si="1"/>
        <v>3.5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124</v>
      </c>
      <c r="AT132" s="151" t="s">
        <v>121</v>
      </c>
      <c r="AU132" s="151" t="s">
        <v>108</v>
      </c>
      <c r="AY132" s="14" t="s">
        <v>109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4" t="s">
        <v>115</v>
      </c>
      <c r="BK132" s="153">
        <f t="shared" si="9"/>
        <v>0</v>
      </c>
      <c r="BL132" s="14" t="s">
        <v>124</v>
      </c>
      <c r="BM132" s="151" t="s">
        <v>149</v>
      </c>
    </row>
    <row r="133" spans="1:65" s="2" customFormat="1" ht="21.75" customHeight="1">
      <c r="A133" s="26"/>
      <c r="B133" s="139"/>
      <c r="C133" s="140" t="s">
        <v>150</v>
      </c>
      <c r="D133" s="140" t="s">
        <v>106</v>
      </c>
      <c r="E133" s="141" t="s">
        <v>151</v>
      </c>
      <c r="F133" s="142" t="s">
        <v>152</v>
      </c>
      <c r="G133" s="143" t="s">
        <v>118</v>
      </c>
      <c r="H133" s="144">
        <v>2</v>
      </c>
      <c r="I133" s="144"/>
      <c r="J133" s="144">
        <f t="shared" si="0"/>
        <v>0</v>
      </c>
      <c r="K133" s="145"/>
      <c r="L133" s="146"/>
      <c r="M133" s="147" t="s">
        <v>1</v>
      </c>
      <c r="N133" s="148" t="s">
        <v>38</v>
      </c>
      <c r="O133" s="149">
        <v>0</v>
      </c>
      <c r="P133" s="149">
        <f t="shared" si="1"/>
        <v>0</v>
      </c>
      <c r="Q133" s="149">
        <v>4.2999999999999999E-4</v>
      </c>
      <c r="R133" s="149">
        <f t="shared" si="2"/>
        <v>8.5999999999999998E-4</v>
      </c>
      <c r="S133" s="149">
        <v>0</v>
      </c>
      <c r="T133" s="15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119</v>
      </c>
      <c r="AT133" s="151" t="s">
        <v>106</v>
      </c>
      <c r="AU133" s="151" t="s">
        <v>108</v>
      </c>
      <c r="AY133" s="14" t="s">
        <v>109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4" t="s">
        <v>115</v>
      </c>
      <c r="BK133" s="153">
        <f t="shared" si="9"/>
        <v>0</v>
      </c>
      <c r="BL133" s="14" t="s">
        <v>119</v>
      </c>
      <c r="BM133" s="151" t="s">
        <v>153</v>
      </c>
    </row>
    <row r="134" spans="1:65" s="2" customFormat="1" ht="21.75" customHeight="1">
      <c r="A134" s="26"/>
      <c r="B134" s="139"/>
      <c r="C134" s="140" t="s">
        <v>154</v>
      </c>
      <c r="D134" s="140" t="s">
        <v>106</v>
      </c>
      <c r="E134" s="141" t="s">
        <v>155</v>
      </c>
      <c r="F134" s="142" t="s">
        <v>156</v>
      </c>
      <c r="G134" s="143" t="s">
        <v>118</v>
      </c>
      <c r="H134" s="144">
        <v>2</v>
      </c>
      <c r="I134" s="144"/>
      <c r="J134" s="144">
        <f t="shared" si="0"/>
        <v>0</v>
      </c>
      <c r="K134" s="145"/>
      <c r="L134" s="146"/>
      <c r="M134" s="147" t="s">
        <v>1</v>
      </c>
      <c r="N134" s="148" t="s">
        <v>38</v>
      </c>
      <c r="O134" s="149">
        <v>0</v>
      </c>
      <c r="P134" s="149">
        <f t="shared" si="1"/>
        <v>0</v>
      </c>
      <c r="Q134" s="149">
        <v>4.2999999999999999E-4</v>
      </c>
      <c r="R134" s="149">
        <f t="shared" si="2"/>
        <v>8.5999999999999998E-4</v>
      </c>
      <c r="S134" s="149">
        <v>0</v>
      </c>
      <c r="T134" s="15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119</v>
      </c>
      <c r="AT134" s="151" t="s">
        <v>106</v>
      </c>
      <c r="AU134" s="151" t="s">
        <v>108</v>
      </c>
      <c r="AY134" s="14" t="s">
        <v>109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4" t="s">
        <v>115</v>
      </c>
      <c r="BK134" s="153">
        <f t="shared" si="9"/>
        <v>0</v>
      </c>
      <c r="BL134" s="14" t="s">
        <v>119</v>
      </c>
      <c r="BM134" s="151" t="s">
        <v>157</v>
      </c>
    </row>
    <row r="135" spans="1:65" s="2" customFormat="1" ht="21.75" customHeight="1">
      <c r="A135" s="26"/>
      <c r="B135" s="139"/>
      <c r="C135" s="140" t="s">
        <v>158</v>
      </c>
      <c r="D135" s="140" t="s">
        <v>106</v>
      </c>
      <c r="E135" s="141" t="s">
        <v>159</v>
      </c>
      <c r="F135" s="142" t="s">
        <v>160</v>
      </c>
      <c r="G135" s="143" t="s">
        <v>118</v>
      </c>
      <c r="H135" s="144">
        <v>1</v>
      </c>
      <c r="I135" s="144"/>
      <c r="J135" s="144">
        <f t="shared" si="0"/>
        <v>0</v>
      </c>
      <c r="K135" s="145"/>
      <c r="L135" s="146"/>
      <c r="M135" s="147" t="s">
        <v>1</v>
      </c>
      <c r="N135" s="148" t="s">
        <v>38</v>
      </c>
      <c r="O135" s="149">
        <v>0</v>
      </c>
      <c r="P135" s="149">
        <f t="shared" si="1"/>
        <v>0</v>
      </c>
      <c r="Q135" s="149">
        <v>4.2999999999999999E-4</v>
      </c>
      <c r="R135" s="149">
        <f t="shared" si="2"/>
        <v>4.2999999999999999E-4</v>
      </c>
      <c r="S135" s="149">
        <v>0</v>
      </c>
      <c r="T135" s="15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119</v>
      </c>
      <c r="AT135" s="151" t="s">
        <v>106</v>
      </c>
      <c r="AU135" s="151" t="s">
        <v>108</v>
      </c>
      <c r="AY135" s="14" t="s">
        <v>109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4" t="s">
        <v>115</v>
      </c>
      <c r="BK135" s="153">
        <f t="shared" si="9"/>
        <v>0</v>
      </c>
      <c r="BL135" s="14" t="s">
        <v>119</v>
      </c>
      <c r="BM135" s="151" t="s">
        <v>161</v>
      </c>
    </row>
    <row r="136" spans="1:65" s="2" customFormat="1" ht="21.75" customHeight="1">
      <c r="A136" s="26"/>
      <c r="B136" s="139"/>
      <c r="C136" s="140" t="s">
        <v>162</v>
      </c>
      <c r="D136" s="140" t="s">
        <v>106</v>
      </c>
      <c r="E136" s="141" t="s">
        <v>163</v>
      </c>
      <c r="F136" s="142" t="s">
        <v>164</v>
      </c>
      <c r="G136" s="143" t="s">
        <v>118</v>
      </c>
      <c r="H136" s="144">
        <v>4</v>
      </c>
      <c r="I136" s="144"/>
      <c r="J136" s="144">
        <f t="shared" si="0"/>
        <v>0</v>
      </c>
      <c r="K136" s="145"/>
      <c r="L136" s="146"/>
      <c r="M136" s="147" t="s">
        <v>1</v>
      </c>
      <c r="N136" s="148" t="s">
        <v>38</v>
      </c>
      <c r="O136" s="149">
        <v>0</v>
      </c>
      <c r="P136" s="149">
        <f t="shared" si="1"/>
        <v>0</v>
      </c>
      <c r="Q136" s="149">
        <v>4.2999999999999999E-4</v>
      </c>
      <c r="R136" s="149">
        <f t="shared" si="2"/>
        <v>1.72E-3</v>
      </c>
      <c r="S136" s="149">
        <v>0</v>
      </c>
      <c r="T136" s="15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119</v>
      </c>
      <c r="AT136" s="151" t="s">
        <v>106</v>
      </c>
      <c r="AU136" s="151" t="s">
        <v>108</v>
      </c>
      <c r="AY136" s="14" t="s">
        <v>109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4" t="s">
        <v>115</v>
      </c>
      <c r="BK136" s="153">
        <f t="shared" si="9"/>
        <v>0</v>
      </c>
      <c r="BL136" s="14" t="s">
        <v>119</v>
      </c>
      <c r="BM136" s="151" t="s">
        <v>165</v>
      </c>
    </row>
    <row r="137" spans="1:65" s="2" customFormat="1" ht="21.75" customHeight="1">
      <c r="A137" s="26"/>
      <c r="B137" s="139"/>
      <c r="C137" s="140" t="s">
        <v>166</v>
      </c>
      <c r="D137" s="140" t="s">
        <v>106</v>
      </c>
      <c r="E137" s="141" t="s">
        <v>167</v>
      </c>
      <c r="F137" s="142" t="s">
        <v>168</v>
      </c>
      <c r="G137" s="143" t="s">
        <v>118</v>
      </c>
      <c r="H137" s="144">
        <v>1</v>
      </c>
      <c r="I137" s="144"/>
      <c r="J137" s="144">
        <f t="shared" si="0"/>
        <v>0</v>
      </c>
      <c r="K137" s="145"/>
      <c r="L137" s="146"/>
      <c r="M137" s="147" t="s">
        <v>1</v>
      </c>
      <c r="N137" s="148" t="s">
        <v>38</v>
      </c>
      <c r="O137" s="149">
        <v>0</v>
      </c>
      <c r="P137" s="149">
        <f t="shared" si="1"/>
        <v>0</v>
      </c>
      <c r="Q137" s="149">
        <v>4.2000000000000002E-4</v>
      </c>
      <c r="R137" s="149">
        <f t="shared" si="2"/>
        <v>4.2000000000000002E-4</v>
      </c>
      <c r="S137" s="149">
        <v>0</v>
      </c>
      <c r="T137" s="15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119</v>
      </c>
      <c r="AT137" s="151" t="s">
        <v>106</v>
      </c>
      <c r="AU137" s="151" t="s">
        <v>108</v>
      </c>
      <c r="AY137" s="14" t="s">
        <v>109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4" t="s">
        <v>115</v>
      </c>
      <c r="BK137" s="153">
        <f t="shared" si="9"/>
        <v>0</v>
      </c>
      <c r="BL137" s="14" t="s">
        <v>119</v>
      </c>
      <c r="BM137" s="151" t="s">
        <v>169</v>
      </c>
    </row>
    <row r="138" spans="1:65" s="2" customFormat="1" ht="16.5" customHeight="1">
      <c r="A138" s="26"/>
      <c r="B138" s="139"/>
      <c r="C138" s="154" t="s">
        <v>170</v>
      </c>
      <c r="D138" s="154" t="s">
        <v>121</v>
      </c>
      <c r="E138" s="155" t="s">
        <v>171</v>
      </c>
      <c r="F138" s="156" t="s">
        <v>172</v>
      </c>
      <c r="G138" s="157" t="s">
        <v>118</v>
      </c>
      <c r="H138" s="158">
        <v>4</v>
      </c>
      <c r="I138" s="158"/>
      <c r="J138" s="158">
        <f t="shared" si="0"/>
        <v>0</v>
      </c>
      <c r="K138" s="159"/>
      <c r="L138" s="27"/>
      <c r="M138" s="160" t="s">
        <v>1</v>
      </c>
      <c r="N138" s="161" t="s">
        <v>38</v>
      </c>
      <c r="O138" s="149">
        <v>0.43</v>
      </c>
      <c r="P138" s="149">
        <f t="shared" si="1"/>
        <v>1.72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124</v>
      </c>
      <c r="AT138" s="151" t="s">
        <v>121</v>
      </c>
      <c r="AU138" s="151" t="s">
        <v>108</v>
      </c>
      <c r="AY138" s="14" t="s">
        <v>109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4" t="s">
        <v>115</v>
      </c>
      <c r="BK138" s="153">
        <f t="shared" si="9"/>
        <v>0</v>
      </c>
      <c r="BL138" s="14" t="s">
        <v>124</v>
      </c>
      <c r="BM138" s="151" t="s">
        <v>173</v>
      </c>
    </row>
    <row r="139" spans="1:65" s="2" customFormat="1" ht="21.75" customHeight="1">
      <c r="A139" s="26"/>
      <c r="B139" s="139"/>
      <c r="C139" s="140" t="s">
        <v>174</v>
      </c>
      <c r="D139" s="140" t="s">
        <v>106</v>
      </c>
      <c r="E139" s="141" t="s">
        <v>175</v>
      </c>
      <c r="F139" s="142" t="s">
        <v>176</v>
      </c>
      <c r="G139" s="143" t="s">
        <v>118</v>
      </c>
      <c r="H139" s="144">
        <v>4</v>
      </c>
      <c r="I139" s="144"/>
      <c r="J139" s="144">
        <f t="shared" si="0"/>
        <v>0</v>
      </c>
      <c r="K139" s="145"/>
      <c r="L139" s="146"/>
      <c r="M139" s="147" t="s">
        <v>1</v>
      </c>
      <c r="N139" s="148" t="s">
        <v>38</v>
      </c>
      <c r="O139" s="149">
        <v>0</v>
      </c>
      <c r="P139" s="149">
        <f t="shared" si="1"/>
        <v>0</v>
      </c>
      <c r="Q139" s="149">
        <v>4.4000000000000002E-4</v>
      </c>
      <c r="R139" s="149">
        <f t="shared" si="2"/>
        <v>1.7600000000000001E-3</v>
      </c>
      <c r="S139" s="149">
        <v>0</v>
      </c>
      <c r="T139" s="15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119</v>
      </c>
      <c r="AT139" s="151" t="s">
        <v>106</v>
      </c>
      <c r="AU139" s="151" t="s">
        <v>108</v>
      </c>
      <c r="AY139" s="14" t="s">
        <v>109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4" t="s">
        <v>115</v>
      </c>
      <c r="BK139" s="153">
        <f t="shared" si="9"/>
        <v>0</v>
      </c>
      <c r="BL139" s="14" t="s">
        <v>119</v>
      </c>
      <c r="BM139" s="151" t="s">
        <v>177</v>
      </c>
    </row>
    <row r="140" spans="1:65" s="2" customFormat="1" ht="24.15" customHeight="1">
      <c r="A140" s="26"/>
      <c r="B140" s="139"/>
      <c r="C140" s="154" t="s">
        <v>178</v>
      </c>
      <c r="D140" s="154" t="s">
        <v>121</v>
      </c>
      <c r="E140" s="155" t="s">
        <v>179</v>
      </c>
      <c r="F140" s="156" t="s">
        <v>180</v>
      </c>
      <c r="G140" s="157" t="s">
        <v>118</v>
      </c>
      <c r="H140" s="158">
        <v>1</v>
      </c>
      <c r="I140" s="158"/>
      <c r="J140" s="158">
        <f t="shared" si="0"/>
        <v>0</v>
      </c>
      <c r="K140" s="159"/>
      <c r="L140" s="27"/>
      <c r="M140" s="160" t="s">
        <v>1</v>
      </c>
      <c r="N140" s="161" t="s">
        <v>38</v>
      </c>
      <c r="O140" s="149">
        <v>0.5</v>
      </c>
      <c r="P140" s="149">
        <f t="shared" si="1"/>
        <v>0.5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124</v>
      </c>
      <c r="AT140" s="151" t="s">
        <v>121</v>
      </c>
      <c r="AU140" s="151" t="s">
        <v>108</v>
      </c>
      <c r="AY140" s="14" t="s">
        <v>109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4" t="s">
        <v>115</v>
      </c>
      <c r="BK140" s="153">
        <f t="shared" si="9"/>
        <v>0</v>
      </c>
      <c r="BL140" s="14" t="s">
        <v>124</v>
      </c>
      <c r="BM140" s="151" t="s">
        <v>181</v>
      </c>
    </row>
    <row r="141" spans="1:65" s="2" customFormat="1" ht="24.15" customHeight="1">
      <c r="A141" s="26"/>
      <c r="B141" s="139"/>
      <c r="C141" s="140" t="s">
        <v>182</v>
      </c>
      <c r="D141" s="140" t="s">
        <v>106</v>
      </c>
      <c r="E141" s="141" t="s">
        <v>183</v>
      </c>
      <c r="F141" s="142" t="s">
        <v>184</v>
      </c>
      <c r="G141" s="143" t="s">
        <v>118</v>
      </c>
      <c r="H141" s="144">
        <v>1</v>
      </c>
      <c r="I141" s="144"/>
      <c r="J141" s="144">
        <f t="shared" si="0"/>
        <v>0</v>
      </c>
      <c r="K141" s="145"/>
      <c r="L141" s="146"/>
      <c r="M141" s="147" t="s">
        <v>1</v>
      </c>
      <c r="N141" s="148" t="s">
        <v>38</v>
      </c>
      <c r="O141" s="149">
        <v>0</v>
      </c>
      <c r="P141" s="149">
        <f t="shared" si="1"/>
        <v>0</v>
      </c>
      <c r="Q141" s="149">
        <v>1.0399999999999999E-3</v>
      </c>
      <c r="R141" s="149">
        <f t="shared" si="2"/>
        <v>1.0399999999999999E-3</v>
      </c>
      <c r="S141" s="149">
        <v>0</v>
      </c>
      <c r="T141" s="15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119</v>
      </c>
      <c r="AT141" s="151" t="s">
        <v>106</v>
      </c>
      <c r="AU141" s="151" t="s">
        <v>108</v>
      </c>
      <c r="AY141" s="14" t="s">
        <v>109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4" t="s">
        <v>115</v>
      </c>
      <c r="BK141" s="153">
        <f t="shared" si="9"/>
        <v>0</v>
      </c>
      <c r="BL141" s="14" t="s">
        <v>119</v>
      </c>
      <c r="BM141" s="151" t="s">
        <v>185</v>
      </c>
    </row>
    <row r="142" spans="1:65" s="2" customFormat="1" ht="16.5" customHeight="1">
      <c r="A142" s="26"/>
      <c r="B142" s="139"/>
      <c r="C142" s="154" t="s">
        <v>186</v>
      </c>
      <c r="D142" s="154" t="s">
        <v>121</v>
      </c>
      <c r="E142" s="155" t="s">
        <v>187</v>
      </c>
      <c r="F142" s="156" t="s">
        <v>188</v>
      </c>
      <c r="G142" s="157" t="s">
        <v>118</v>
      </c>
      <c r="H142" s="158">
        <v>1</v>
      </c>
      <c r="I142" s="158"/>
      <c r="J142" s="158">
        <f t="shared" si="0"/>
        <v>0</v>
      </c>
      <c r="K142" s="159"/>
      <c r="L142" s="27"/>
      <c r="M142" s="160" t="s">
        <v>1</v>
      </c>
      <c r="N142" s="161" t="s">
        <v>38</v>
      </c>
      <c r="O142" s="149">
        <v>0.83</v>
      </c>
      <c r="P142" s="149">
        <f t="shared" si="1"/>
        <v>0.83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124</v>
      </c>
      <c r="AT142" s="151" t="s">
        <v>121</v>
      </c>
      <c r="AU142" s="151" t="s">
        <v>108</v>
      </c>
      <c r="AY142" s="14" t="s">
        <v>109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4" t="s">
        <v>115</v>
      </c>
      <c r="BK142" s="153">
        <f t="shared" si="9"/>
        <v>0</v>
      </c>
      <c r="BL142" s="14" t="s">
        <v>124</v>
      </c>
      <c r="BM142" s="151" t="s">
        <v>189</v>
      </c>
    </row>
    <row r="143" spans="1:65" s="2" customFormat="1" ht="24.15" customHeight="1">
      <c r="A143" s="26"/>
      <c r="B143" s="139"/>
      <c r="C143" s="140" t="s">
        <v>190</v>
      </c>
      <c r="D143" s="140" t="s">
        <v>106</v>
      </c>
      <c r="E143" s="141" t="s">
        <v>191</v>
      </c>
      <c r="F143" s="142" t="s">
        <v>192</v>
      </c>
      <c r="G143" s="143" t="s">
        <v>118</v>
      </c>
      <c r="H143" s="144">
        <v>1</v>
      </c>
      <c r="I143" s="144"/>
      <c r="J143" s="144">
        <f t="shared" si="0"/>
        <v>0</v>
      </c>
      <c r="K143" s="145"/>
      <c r="L143" s="146"/>
      <c r="M143" s="147" t="s">
        <v>1</v>
      </c>
      <c r="N143" s="148" t="s">
        <v>38</v>
      </c>
      <c r="O143" s="149">
        <v>0</v>
      </c>
      <c r="P143" s="149">
        <f t="shared" si="1"/>
        <v>0</v>
      </c>
      <c r="Q143" s="149">
        <v>1.06E-3</v>
      </c>
      <c r="R143" s="149">
        <f t="shared" si="2"/>
        <v>1.06E-3</v>
      </c>
      <c r="S143" s="149">
        <v>0</v>
      </c>
      <c r="T143" s="150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1" t="s">
        <v>119</v>
      </c>
      <c r="AT143" s="151" t="s">
        <v>106</v>
      </c>
      <c r="AU143" s="151" t="s">
        <v>108</v>
      </c>
      <c r="AY143" s="14" t="s">
        <v>109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4" t="s">
        <v>115</v>
      </c>
      <c r="BK143" s="153">
        <f t="shared" si="9"/>
        <v>0</v>
      </c>
      <c r="BL143" s="14" t="s">
        <v>119</v>
      </c>
      <c r="BM143" s="151" t="s">
        <v>193</v>
      </c>
    </row>
    <row r="144" spans="1:65" s="2" customFormat="1" ht="16.5" customHeight="1">
      <c r="A144" s="26"/>
      <c r="B144" s="139"/>
      <c r="C144" s="154" t="s">
        <v>194</v>
      </c>
      <c r="D144" s="154" t="s">
        <v>121</v>
      </c>
      <c r="E144" s="155" t="s">
        <v>195</v>
      </c>
      <c r="F144" s="156" t="s">
        <v>196</v>
      </c>
      <c r="G144" s="157" t="s">
        <v>118</v>
      </c>
      <c r="H144" s="158">
        <v>1</v>
      </c>
      <c r="I144" s="158"/>
      <c r="J144" s="158">
        <f t="shared" si="0"/>
        <v>0</v>
      </c>
      <c r="K144" s="159"/>
      <c r="L144" s="27"/>
      <c r="M144" s="160" t="s">
        <v>1</v>
      </c>
      <c r="N144" s="161" t="s">
        <v>38</v>
      </c>
      <c r="O144" s="149">
        <v>1.27</v>
      </c>
      <c r="P144" s="149">
        <f t="shared" si="1"/>
        <v>1.27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1" t="s">
        <v>124</v>
      </c>
      <c r="AT144" s="151" t="s">
        <v>121</v>
      </c>
      <c r="AU144" s="151" t="s">
        <v>108</v>
      </c>
      <c r="AY144" s="14" t="s">
        <v>109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14" t="s">
        <v>115</v>
      </c>
      <c r="BK144" s="153">
        <f t="shared" si="9"/>
        <v>0</v>
      </c>
      <c r="BL144" s="14" t="s">
        <v>124</v>
      </c>
      <c r="BM144" s="151" t="s">
        <v>197</v>
      </c>
    </row>
    <row r="145" spans="1:65" s="2" customFormat="1" ht="33" customHeight="1">
      <c r="A145" s="26"/>
      <c r="B145" s="139"/>
      <c r="C145" s="154" t="s">
        <v>7</v>
      </c>
      <c r="D145" s="154" t="s">
        <v>121</v>
      </c>
      <c r="E145" s="155" t="s">
        <v>198</v>
      </c>
      <c r="F145" s="156" t="s">
        <v>199</v>
      </c>
      <c r="G145" s="157" t="s">
        <v>118</v>
      </c>
      <c r="H145" s="158">
        <v>42</v>
      </c>
      <c r="I145" s="158"/>
      <c r="J145" s="158">
        <f t="shared" si="0"/>
        <v>0</v>
      </c>
      <c r="K145" s="159"/>
      <c r="L145" s="27"/>
      <c r="M145" s="160" t="s">
        <v>1</v>
      </c>
      <c r="N145" s="161" t="s">
        <v>38</v>
      </c>
      <c r="O145" s="149">
        <v>6.7000000000000004E-2</v>
      </c>
      <c r="P145" s="149">
        <f t="shared" si="1"/>
        <v>2.8140000000000001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1" t="s">
        <v>124</v>
      </c>
      <c r="AT145" s="151" t="s">
        <v>121</v>
      </c>
      <c r="AU145" s="151" t="s">
        <v>108</v>
      </c>
      <c r="AY145" s="14" t="s">
        <v>109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14" t="s">
        <v>115</v>
      </c>
      <c r="BK145" s="153">
        <f t="shared" si="9"/>
        <v>0</v>
      </c>
      <c r="BL145" s="14" t="s">
        <v>124</v>
      </c>
      <c r="BM145" s="151" t="s">
        <v>200</v>
      </c>
    </row>
    <row r="146" spans="1:65" s="2" customFormat="1" ht="24.15" customHeight="1">
      <c r="A146" s="26"/>
      <c r="B146" s="139"/>
      <c r="C146" s="140" t="s">
        <v>201</v>
      </c>
      <c r="D146" s="140" t="s">
        <v>106</v>
      </c>
      <c r="E146" s="141" t="s">
        <v>202</v>
      </c>
      <c r="F146" s="142" t="s">
        <v>203</v>
      </c>
      <c r="G146" s="143" t="s">
        <v>118</v>
      </c>
      <c r="H146" s="144">
        <v>42</v>
      </c>
      <c r="I146" s="144"/>
      <c r="J146" s="144">
        <f t="shared" si="0"/>
        <v>0</v>
      </c>
      <c r="K146" s="145"/>
      <c r="L146" s="146"/>
      <c r="M146" s="147" t="s">
        <v>1</v>
      </c>
      <c r="N146" s="148" t="s">
        <v>38</v>
      </c>
      <c r="O146" s="149">
        <v>0</v>
      </c>
      <c r="P146" s="149">
        <f t="shared" si="1"/>
        <v>0</v>
      </c>
      <c r="Q146" s="149">
        <v>3.0000000000000001E-5</v>
      </c>
      <c r="R146" s="149">
        <f t="shared" si="2"/>
        <v>1.2600000000000001E-3</v>
      </c>
      <c r="S146" s="149">
        <v>0</v>
      </c>
      <c r="T146" s="150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1" t="s">
        <v>119</v>
      </c>
      <c r="AT146" s="151" t="s">
        <v>106</v>
      </c>
      <c r="AU146" s="151" t="s">
        <v>108</v>
      </c>
      <c r="AY146" s="14" t="s">
        <v>109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14" t="s">
        <v>115</v>
      </c>
      <c r="BK146" s="153">
        <f t="shared" si="9"/>
        <v>0</v>
      </c>
      <c r="BL146" s="14" t="s">
        <v>119</v>
      </c>
      <c r="BM146" s="151" t="s">
        <v>204</v>
      </c>
    </row>
    <row r="147" spans="1:65" s="2" customFormat="1" ht="33" customHeight="1">
      <c r="A147" s="26"/>
      <c r="B147" s="139"/>
      <c r="C147" s="154" t="s">
        <v>205</v>
      </c>
      <c r="D147" s="154" t="s">
        <v>121</v>
      </c>
      <c r="E147" s="155" t="s">
        <v>206</v>
      </c>
      <c r="F147" s="156" t="s">
        <v>207</v>
      </c>
      <c r="G147" s="157" t="s">
        <v>118</v>
      </c>
      <c r="H147" s="158">
        <v>15</v>
      </c>
      <c r="I147" s="158"/>
      <c r="J147" s="158">
        <f t="shared" si="0"/>
        <v>0</v>
      </c>
      <c r="K147" s="159"/>
      <c r="L147" s="27"/>
      <c r="M147" s="160" t="s">
        <v>1</v>
      </c>
      <c r="N147" s="161" t="s">
        <v>38</v>
      </c>
      <c r="O147" s="149">
        <v>8.7999999999999995E-2</v>
      </c>
      <c r="P147" s="149">
        <f t="shared" si="1"/>
        <v>1.3199999999999998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1" t="s">
        <v>124</v>
      </c>
      <c r="AT147" s="151" t="s">
        <v>121</v>
      </c>
      <c r="AU147" s="151" t="s">
        <v>108</v>
      </c>
      <c r="AY147" s="14" t="s">
        <v>109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14" t="s">
        <v>115</v>
      </c>
      <c r="BK147" s="153">
        <f t="shared" si="9"/>
        <v>0</v>
      </c>
      <c r="BL147" s="14" t="s">
        <v>124</v>
      </c>
      <c r="BM147" s="151" t="s">
        <v>208</v>
      </c>
    </row>
    <row r="148" spans="1:65" s="2" customFormat="1" ht="16.5" customHeight="1">
      <c r="A148" s="26"/>
      <c r="B148" s="139"/>
      <c r="C148" s="140" t="s">
        <v>209</v>
      </c>
      <c r="D148" s="140" t="s">
        <v>106</v>
      </c>
      <c r="E148" s="141" t="s">
        <v>210</v>
      </c>
      <c r="F148" s="142" t="s">
        <v>211</v>
      </c>
      <c r="G148" s="143" t="s">
        <v>118</v>
      </c>
      <c r="H148" s="144">
        <v>15</v>
      </c>
      <c r="I148" s="144"/>
      <c r="J148" s="144">
        <f t="shared" si="0"/>
        <v>0</v>
      </c>
      <c r="K148" s="145"/>
      <c r="L148" s="146"/>
      <c r="M148" s="147" t="s">
        <v>1</v>
      </c>
      <c r="N148" s="148" t="s">
        <v>38</v>
      </c>
      <c r="O148" s="149">
        <v>0</v>
      </c>
      <c r="P148" s="149">
        <f t="shared" si="1"/>
        <v>0</v>
      </c>
      <c r="Q148" s="149">
        <v>1.0000000000000001E-5</v>
      </c>
      <c r="R148" s="149">
        <f t="shared" si="2"/>
        <v>1.5000000000000001E-4</v>
      </c>
      <c r="S148" s="149">
        <v>0</v>
      </c>
      <c r="T148" s="15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119</v>
      </c>
      <c r="AT148" s="151" t="s">
        <v>106</v>
      </c>
      <c r="AU148" s="151" t="s">
        <v>108</v>
      </c>
      <c r="AY148" s="14" t="s">
        <v>109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4" t="s">
        <v>115</v>
      </c>
      <c r="BK148" s="153">
        <f t="shared" si="9"/>
        <v>0</v>
      </c>
      <c r="BL148" s="14" t="s">
        <v>119</v>
      </c>
      <c r="BM148" s="151" t="s">
        <v>212</v>
      </c>
    </row>
    <row r="149" spans="1:65" s="2" customFormat="1" ht="33" customHeight="1">
      <c r="A149" s="26"/>
      <c r="B149" s="139"/>
      <c r="C149" s="154" t="s">
        <v>213</v>
      </c>
      <c r="D149" s="154" t="s">
        <v>121</v>
      </c>
      <c r="E149" s="155" t="s">
        <v>214</v>
      </c>
      <c r="F149" s="156" t="s">
        <v>215</v>
      </c>
      <c r="G149" s="157" t="s">
        <v>118</v>
      </c>
      <c r="H149" s="158">
        <v>15</v>
      </c>
      <c r="I149" s="158"/>
      <c r="J149" s="158">
        <f t="shared" si="0"/>
        <v>0</v>
      </c>
      <c r="K149" s="159"/>
      <c r="L149" s="27"/>
      <c r="M149" s="160" t="s">
        <v>1</v>
      </c>
      <c r="N149" s="161" t="s">
        <v>38</v>
      </c>
      <c r="O149" s="149">
        <v>0.109</v>
      </c>
      <c r="P149" s="149">
        <f t="shared" si="1"/>
        <v>1.635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1" t="s">
        <v>124</v>
      </c>
      <c r="AT149" s="151" t="s">
        <v>121</v>
      </c>
      <c r="AU149" s="151" t="s">
        <v>108</v>
      </c>
      <c r="AY149" s="14" t="s">
        <v>109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4" t="s">
        <v>115</v>
      </c>
      <c r="BK149" s="153">
        <f t="shared" si="9"/>
        <v>0</v>
      </c>
      <c r="BL149" s="14" t="s">
        <v>124</v>
      </c>
      <c r="BM149" s="151" t="s">
        <v>216</v>
      </c>
    </row>
    <row r="150" spans="1:65" s="2" customFormat="1" ht="24.15" customHeight="1">
      <c r="A150" s="26"/>
      <c r="B150" s="139"/>
      <c r="C150" s="140" t="s">
        <v>217</v>
      </c>
      <c r="D150" s="140" t="s">
        <v>106</v>
      </c>
      <c r="E150" s="141" t="s">
        <v>218</v>
      </c>
      <c r="F150" s="142" t="s">
        <v>219</v>
      </c>
      <c r="G150" s="143" t="s">
        <v>118</v>
      </c>
      <c r="H150" s="144">
        <v>15</v>
      </c>
      <c r="I150" s="144"/>
      <c r="J150" s="144">
        <f t="shared" si="0"/>
        <v>0</v>
      </c>
      <c r="K150" s="145"/>
      <c r="L150" s="146"/>
      <c r="M150" s="147" t="s">
        <v>1</v>
      </c>
      <c r="N150" s="148" t="s">
        <v>38</v>
      </c>
      <c r="O150" s="149">
        <v>0</v>
      </c>
      <c r="P150" s="149">
        <f t="shared" si="1"/>
        <v>0</v>
      </c>
      <c r="Q150" s="149">
        <v>8.0000000000000007E-5</v>
      </c>
      <c r="R150" s="149">
        <f t="shared" si="2"/>
        <v>1.2000000000000001E-3</v>
      </c>
      <c r="S150" s="149">
        <v>0</v>
      </c>
      <c r="T150" s="150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1" t="s">
        <v>119</v>
      </c>
      <c r="AT150" s="151" t="s">
        <v>106</v>
      </c>
      <c r="AU150" s="151" t="s">
        <v>108</v>
      </c>
      <c r="AY150" s="14" t="s">
        <v>109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14" t="s">
        <v>115</v>
      </c>
      <c r="BK150" s="153">
        <f t="shared" si="9"/>
        <v>0</v>
      </c>
      <c r="BL150" s="14" t="s">
        <v>119</v>
      </c>
      <c r="BM150" s="151" t="s">
        <v>220</v>
      </c>
    </row>
    <row r="151" spans="1:65" s="2" customFormat="1" ht="30" customHeight="1">
      <c r="A151" s="26"/>
      <c r="B151" s="139"/>
      <c r="C151" s="140" t="s">
        <v>221</v>
      </c>
      <c r="D151" s="140" t="s">
        <v>106</v>
      </c>
      <c r="E151" s="141" t="s">
        <v>222</v>
      </c>
      <c r="F151" s="142" t="s">
        <v>223</v>
      </c>
      <c r="G151" s="143" t="s">
        <v>118</v>
      </c>
      <c r="H151" s="144">
        <v>2</v>
      </c>
      <c r="I151" s="144"/>
      <c r="J151" s="144">
        <f t="shared" si="0"/>
        <v>0</v>
      </c>
      <c r="K151" s="145"/>
      <c r="L151" s="146"/>
      <c r="M151" s="147" t="s">
        <v>1</v>
      </c>
      <c r="N151" s="148" t="s">
        <v>38</v>
      </c>
      <c r="O151" s="149">
        <v>0</v>
      </c>
      <c r="P151" s="149">
        <f t="shared" si="1"/>
        <v>0</v>
      </c>
      <c r="Q151" s="149">
        <v>0</v>
      </c>
      <c r="R151" s="149">
        <f t="shared" si="2"/>
        <v>0</v>
      </c>
      <c r="S151" s="149">
        <v>0</v>
      </c>
      <c r="T151" s="150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1" t="s">
        <v>119</v>
      </c>
      <c r="AT151" s="151" t="s">
        <v>106</v>
      </c>
      <c r="AU151" s="151" t="s">
        <v>108</v>
      </c>
      <c r="AY151" s="14" t="s">
        <v>109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14" t="s">
        <v>115</v>
      </c>
      <c r="BK151" s="153">
        <f t="shared" si="9"/>
        <v>0</v>
      </c>
      <c r="BL151" s="14" t="s">
        <v>119</v>
      </c>
      <c r="BM151" s="151" t="s">
        <v>224</v>
      </c>
    </row>
    <row r="152" spans="1:65" s="2" customFormat="1" ht="16.5" customHeight="1">
      <c r="A152" s="26"/>
      <c r="B152" s="139"/>
      <c r="C152" s="154" t="s">
        <v>225</v>
      </c>
      <c r="D152" s="154" t="s">
        <v>121</v>
      </c>
      <c r="E152" s="155" t="s">
        <v>226</v>
      </c>
      <c r="F152" s="156" t="s">
        <v>227</v>
      </c>
      <c r="G152" s="157" t="s">
        <v>118</v>
      </c>
      <c r="H152" s="158">
        <v>3</v>
      </c>
      <c r="I152" s="158"/>
      <c r="J152" s="158">
        <f t="shared" si="0"/>
        <v>0</v>
      </c>
      <c r="K152" s="159"/>
      <c r="L152" s="27"/>
      <c r="M152" s="160" t="s">
        <v>1</v>
      </c>
      <c r="N152" s="161" t="s">
        <v>38</v>
      </c>
      <c r="O152" s="149">
        <v>1.33</v>
      </c>
      <c r="P152" s="149">
        <f t="shared" si="1"/>
        <v>3.99</v>
      </c>
      <c r="Q152" s="149">
        <v>0</v>
      </c>
      <c r="R152" s="149">
        <f t="shared" si="2"/>
        <v>0</v>
      </c>
      <c r="S152" s="149">
        <v>0</v>
      </c>
      <c r="T152" s="150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1" t="s">
        <v>124</v>
      </c>
      <c r="AT152" s="151" t="s">
        <v>121</v>
      </c>
      <c r="AU152" s="151" t="s">
        <v>108</v>
      </c>
      <c r="AY152" s="14" t="s">
        <v>109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14" t="s">
        <v>115</v>
      </c>
      <c r="BK152" s="153">
        <f t="shared" si="9"/>
        <v>0</v>
      </c>
      <c r="BL152" s="14" t="s">
        <v>124</v>
      </c>
      <c r="BM152" s="151" t="s">
        <v>228</v>
      </c>
    </row>
    <row r="153" spans="1:65" s="2" customFormat="1" ht="25.8" customHeight="1">
      <c r="A153" s="26"/>
      <c r="B153" s="139"/>
      <c r="C153" s="140" t="s">
        <v>229</v>
      </c>
      <c r="D153" s="140" t="s">
        <v>106</v>
      </c>
      <c r="E153" s="141" t="s">
        <v>230</v>
      </c>
      <c r="F153" s="142" t="s">
        <v>231</v>
      </c>
      <c r="G153" s="143" t="s">
        <v>118</v>
      </c>
      <c r="H153" s="144">
        <v>4</v>
      </c>
      <c r="I153" s="144"/>
      <c r="J153" s="144">
        <f t="shared" si="0"/>
        <v>0</v>
      </c>
      <c r="K153" s="145"/>
      <c r="L153" s="146"/>
      <c r="M153" s="147" t="s">
        <v>1</v>
      </c>
      <c r="N153" s="148" t="s">
        <v>38</v>
      </c>
      <c r="O153" s="149">
        <v>0</v>
      </c>
      <c r="P153" s="149">
        <f t="shared" si="1"/>
        <v>0</v>
      </c>
      <c r="Q153" s="149">
        <v>3.0000000000000001E-5</v>
      </c>
      <c r="R153" s="149">
        <f t="shared" si="2"/>
        <v>1.2E-4</v>
      </c>
      <c r="S153" s="149">
        <v>0</v>
      </c>
      <c r="T153" s="150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1" t="s">
        <v>119</v>
      </c>
      <c r="AT153" s="151" t="s">
        <v>106</v>
      </c>
      <c r="AU153" s="151" t="s">
        <v>108</v>
      </c>
      <c r="AY153" s="14" t="s">
        <v>109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14" t="s">
        <v>115</v>
      </c>
      <c r="BK153" s="153">
        <f t="shared" si="9"/>
        <v>0</v>
      </c>
      <c r="BL153" s="14" t="s">
        <v>119</v>
      </c>
      <c r="BM153" s="151" t="s">
        <v>232</v>
      </c>
    </row>
    <row r="154" spans="1:65" s="2" customFormat="1" ht="24" customHeight="1">
      <c r="A154" s="26"/>
      <c r="B154" s="139"/>
      <c r="C154" s="140" t="s">
        <v>233</v>
      </c>
      <c r="D154" s="140" t="s">
        <v>106</v>
      </c>
      <c r="E154" s="141" t="s">
        <v>234</v>
      </c>
      <c r="F154" s="142" t="s">
        <v>235</v>
      </c>
      <c r="G154" s="143" t="s">
        <v>118</v>
      </c>
      <c r="H154" s="144">
        <v>3</v>
      </c>
      <c r="I154" s="144"/>
      <c r="J154" s="144">
        <f t="shared" si="0"/>
        <v>0</v>
      </c>
      <c r="K154" s="145"/>
      <c r="L154" s="146"/>
      <c r="M154" s="147" t="s">
        <v>1</v>
      </c>
      <c r="N154" s="148" t="s">
        <v>38</v>
      </c>
      <c r="O154" s="149">
        <v>0</v>
      </c>
      <c r="P154" s="149">
        <f t="shared" si="1"/>
        <v>0</v>
      </c>
      <c r="Q154" s="149">
        <v>6.9999999999999994E-5</v>
      </c>
      <c r="R154" s="149">
        <f t="shared" si="2"/>
        <v>2.0999999999999998E-4</v>
      </c>
      <c r="S154" s="149">
        <v>0</v>
      </c>
      <c r="T154" s="150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1" t="s">
        <v>119</v>
      </c>
      <c r="AT154" s="151" t="s">
        <v>106</v>
      </c>
      <c r="AU154" s="151" t="s">
        <v>108</v>
      </c>
      <c r="AY154" s="14" t="s">
        <v>109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14" t="s">
        <v>115</v>
      </c>
      <c r="BK154" s="153">
        <f t="shared" si="9"/>
        <v>0</v>
      </c>
      <c r="BL154" s="14" t="s">
        <v>119</v>
      </c>
      <c r="BM154" s="151" t="s">
        <v>236</v>
      </c>
    </row>
    <row r="155" spans="1:65" s="2" customFormat="1" ht="22.8">
      <c r="A155" s="26"/>
      <c r="B155" s="139"/>
      <c r="C155" s="140" t="s">
        <v>237</v>
      </c>
      <c r="D155" s="140" t="s">
        <v>106</v>
      </c>
      <c r="E155" s="141" t="s">
        <v>238</v>
      </c>
      <c r="F155" s="142" t="s">
        <v>239</v>
      </c>
      <c r="G155" s="143" t="s">
        <v>118</v>
      </c>
      <c r="H155" s="144">
        <v>1</v>
      </c>
      <c r="I155" s="144"/>
      <c r="J155" s="144">
        <f t="shared" si="0"/>
        <v>0</v>
      </c>
      <c r="K155" s="145"/>
      <c r="L155" s="146"/>
      <c r="M155" s="147" t="s">
        <v>1</v>
      </c>
      <c r="N155" s="148" t="s">
        <v>38</v>
      </c>
      <c r="O155" s="149">
        <v>0</v>
      </c>
      <c r="P155" s="149">
        <f t="shared" si="1"/>
        <v>0</v>
      </c>
      <c r="Q155" s="149">
        <v>1.8000000000000001E-4</v>
      </c>
      <c r="R155" s="149">
        <f t="shared" si="2"/>
        <v>1.8000000000000001E-4</v>
      </c>
      <c r="S155" s="149">
        <v>0</v>
      </c>
      <c r="T155" s="150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1" t="s">
        <v>119</v>
      </c>
      <c r="AT155" s="151" t="s">
        <v>106</v>
      </c>
      <c r="AU155" s="151" t="s">
        <v>108</v>
      </c>
      <c r="AY155" s="14" t="s">
        <v>109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14" t="s">
        <v>115</v>
      </c>
      <c r="BK155" s="153">
        <f t="shared" si="9"/>
        <v>0</v>
      </c>
      <c r="BL155" s="14" t="s">
        <v>119</v>
      </c>
      <c r="BM155" s="151" t="s">
        <v>240</v>
      </c>
    </row>
    <row r="156" spans="1:65" s="2" customFormat="1" ht="16.5" customHeight="1">
      <c r="A156" s="26"/>
      <c r="B156" s="139"/>
      <c r="C156" s="154" t="s">
        <v>241</v>
      </c>
      <c r="D156" s="154" t="s">
        <v>121</v>
      </c>
      <c r="E156" s="155" t="s">
        <v>242</v>
      </c>
      <c r="F156" s="156" t="s">
        <v>243</v>
      </c>
      <c r="G156" s="157" t="s">
        <v>244</v>
      </c>
      <c r="H156" s="158">
        <v>1</v>
      </c>
      <c r="I156" s="158"/>
      <c r="J156" s="158">
        <f t="shared" si="0"/>
        <v>0</v>
      </c>
      <c r="K156" s="159"/>
      <c r="L156" s="27"/>
      <c r="M156" s="160" t="s">
        <v>1</v>
      </c>
      <c r="N156" s="161" t="s">
        <v>38</v>
      </c>
      <c r="O156" s="149">
        <v>0</v>
      </c>
      <c r="P156" s="149">
        <f t="shared" si="1"/>
        <v>0</v>
      </c>
      <c r="Q156" s="149">
        <v>0</v>
      </c>
      <c r="R156" s="149">
        <f t="shared" si="2"/>
        <v>0</v>
      </c>
      <c r="S156" s="149">
        <v>0</v>
      </c>
      <c r="T156" s="150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1" t="s">
        <v>124</v>
      </c>
      <c r="AT156" s="151" t="s">
        <v>121</v>
      </c>
      <c r="AU156" s="151" t="s">
        <v>108</v>
      </c>
      <c r="AY156" s="14" t="s">
        <v>109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14" t="s">
        <v>115</v>
      </c>
      <c r="BK156" s="153">
        <f t="shared" si="9"/>
        <v>0</v>
      </c>
      <c r="BL156" s="14" t="s">
        <v>124</v>
      </c>
      <c r="BM156" s="151" t="s">
        <v>245</v>
      </c>
    </row>
    <row r="157" spans="1:65" s="2" customFormat="1" ht="16.5" customHeight="1">
      <c r="A157" s="26"/>
      <c r="B157" s="139"/>
      <c r="C157" s="154" t="s">
        <v>246</v>
      </c>
      <c r="D157" s="154" t="s">
        <v>121</v>
      </c>
      <c r="E157" s="155" t="s">
        <v>247</v>
      </c>
      <c r="F157" s="156" t="s">
        <v>248</v>
      </c>
      <c r="G157" s="157" t="s">
        <v>249</v>
      </c>
      <c r="H157" s="158">
        <v>45</v>
      </c>
      <c r="I157" s="158"/>
      <c r="J157" s="158">
        <f t="shared" si="0"/>
        <v>0</v>
      </c>
      <c r="K157" s="159"/>
      <c r="L157" s="27"/>
      <c r="M157" s="160" t="s">
        <v>1</v>
      </c>
      <c r="N157" s="161" t="s">
        <v>38</v>
      </c>
      <c r="O157" s="149">
        <v>0</v>
      </c>
      <c r="P157" s="149">
        <f t="shared" si="1"/>
        <v>0</v>
      </c>
      <c r="Q157" s="149">
        <v>0</v>
      </c>
      <c r="R157" s="149">
        <f t="shared" si="2"/>
        <v>0</v>
      </c>
      <c r="S157" s="149">
        <v>0</v>
      </c>
      <c r="T157" s="150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1" t="s">
        <v>124</v>
      </c>
      <c r="AT157" s="151" t="s">
        <v>121</v>
      </c>
      <c r="AU157" s="151" t="s">
        <v>108</v>
      </c>
      <c r="AY157" s="14" t="s">
        <v>109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14" t="s">
        <v>115</v>
      </c>
      <c r="BK157" s="153">
        <f t="shared" si="9"/>
        <v>0</v>
      </c>
      <c r="BL157" s="14" t="s">
        <v>124</v>
      </c>
      <c r="BM157" s="151" t="s">
        <v>250</v>
      </c>
    </row>
    <row r="158" spans="1:65" s="12" customFormat="1" ht="20.85" customHeight="1">
      <c r="B158" s="127"/>
      <c r="D158" s="128" t="s">
        <v>71</v>
      </c>
      <c r="E158" s="137" t="s">
        <v>251</v>
      </c>
      <c r="F158" s="137" t="s">
        <v>252</v>
      </c>
      <c r="J158" s="138">
        <f>BK158</f>
        <v>0</v>
      </c>
      <c r="L158" s="127"/>
      <c r="M158" s="131"/>
      <c r="N158" s="132"/>
      <c r="O158" s="132"/>
      <c r="P158" s="133">
        <f>SUM(P159:P180)</f>
        <v>14.488</v>
      </c>
      <c r="Q158" s="132"/>
      <c r="R158" s="133">
        <f>SUM(R159:R180)</f>
        <v>2.6220000000000004E-2</v>
      </c>
      <c r="S158" s="132"/>
      <c r="T158" s="134">
        <f>SUM(T159:T180)</f>
        <v>0</v>
      </c>
      <c r="AR158" s="128" t="s">
        <v>114</v>
      </c>
      <c r="AT158" s="135" t="s">
        <v>71</v>
      </c>
      <c r="AU158" s="135" t="s">
        <v>115</v>
      </c>
      <c r="AY158" s="128" t="s">
        <v>109</v>
      </c>
      <c r="BK158" s="136">
        <f>SUM(BK159:BK180)</f>
        <v>0</v>
      </c>
    </row>
    <row r="159" spans="1:65" s="2" customFormat="1" ht="24.15" customHeight="1">
      <c r="A159" s="26"/>
      <c r="B159" s="139"/>
      <c r="C159" s="140" t="s">
        <v>253</v>
      </c>
      <c r="D159" s="140" t="s">
        <v>106</v>
      </c>
      <c r="E159" s="141" t="s">
        <v>254</v>
      </c>
      <c r="F159" s="142" t="s">
        <v>255</v>
      </c>
      <c r="G159" s="143" t="s">
        <v>118</v>
      </c>
      <c r="H159" s="144">
        <v>1</v>
      </c>
      <c r="I159" s="144"/>
      <c r="J159" s="144">
        <f t="shared" ref="J159:J180" si="10">ROUND(I159*H159,3)</f>
        <v>0</v>
      </c>
      <c r="K159" s="145"/>
      <c r="L159" s="146"/>
      <c r="M159" s="147" t="s">
        <v>1</v>
      </c>
      <c r="N159" s="148" t="s">
        <v>38</v>
      </c>
      <c r="O159" s="149">
        <v>0</v>
      </c>
      <c r="P159" s="149">
        <f t="shared" ref="P159:P180" si="11">O159*H159</f>
        <v>0</v>
      </c>
      <c r="Q159" s="149">
        <v>1.593E-2</v>
      </c>
      <c r="R159" s="149">
        <f t="shared" ref="R159:R180" si="12">Q159*H159</f>
        <v>1.593E-2</v>
      </c>
      <c r="S159" s="149">
        <v>0</v>
      </c>
      <c r="T159" s="150">
        <f t="shared" ref="T159:T180" si="1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1" t="s">
        <v>119</v>
      </c>
      <c r="AT159" s="151" t="s">
        <v>106</v>
      </c>
      <c r="AU159" s="151" t="s">
        <v>108</v>
      </c>
      <c r="AY159" s="14" t="s">
        <v>109</v>
      </c>
      <c r="BE159" s="152">
        <f t="shared" ref="BE159:BE180" si="14">IF(N159="základná",J159,0)</f>
        <v>0</v>
      </c>
      <c r="BF159" s="152">
        <f t="shared" ref="BF159:BF180" si="15">IF(N159="znížená",J159,0)</f>
        <v>0</v>
      </c>
      <c r="BG159" s="152">
        <f t="shared" ref="BG159:BG180" si="16">IF(N159="zákl. prenesená",J159,0)</f>
        <v>0</v>
      </c>
      <c r="BH159" s="152">
        <f t="shared" ref="BH159:BH180" si="17">IF(N159="zníž. prenesená",J159,0)</f>
        <v>0</v>
      </c>
      <c r="BI159" s="152">
        <f t="shared" ref="BI159:BI180" si="18">IF(N159="nulová",J159,0)</f>
        <v>0</v>
      </c>
      <c r="BJ159" s="14" t="s">
        <v>115</v>
      </c>
      <c r="BK159" s="153">
        <f t="shared" ref="BK159:BK180" si="19">ROUND(I159*H159,3)</f>
        <v>0</v>
      </c>
      <c r="BL159" s="14" t="s">
        <v>119</v>
      </c>
      <c r="BM159" s="151" t="s">
        <v>256</v>
      </c>
    </row>
    <row r="160" spans="1:65" s="2" customFormat="1" ht="16.5" customHeight="1">
      <c r="A160" s="26"/>
      <c r="B160" s="139"/>
      <c r="C160" s="154" t="s">
        <v>257</v>
      </c>
      <c r="D160" s="154" t="s">
        <v>121</v>
      </c>
      <c r="E160" s="155" t="s">
        <v>258</v>
      </c>
      <c r="F160" s="156" t="s">
        <v>259</v>
      </c>
      <c r="G160" s="157" t="s">
        <v>118</v>
      </c>
      <c r="H160" s="158">
        <v>1</v>
      </c>
      <c r="I160" s="158"/>
      <c r="J160" s="158">
        <f t="shared" si="10"/>
        <v>0</v>
      </c>
      <c r="K160" s="159"/>
      <c r="L160" s="27"/>
      <c r="M160" s="160" t="s">
        <v>1</v>
      </c>
      <c r="N160" s="161" t="s">
        <v>38</v>
      </c>
      <c r="O160" s="149">
        <v>0.37</v>
      </c>
      <c r="P160" s="149">
        <f t="shared" si="11"/>
        <v>0.37</v>
      </c>
      <c r="Q160" s="149">
        <v>0</v>
      </c>
      <c r="R160" s="149">
        <f t="shared" si="12"/>
        <v>0</v>
      </c>
      <c r="S160" s="149">
        <v>0</v>
      </c>
      <c r="T160" s="150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1" t="s">
        <v>124</v>
      </c>
      <c r="AT160" s="151" t="s">
        <v>121</v>
      </c>
      <c r="AU160" s="151" t="s">
        <v>108</v>
      </c>
      <c r="AY160" s="14" t="s">
        <v>109</v>
      </c>
      <c r="BE160" s="152">
        <f t="shared" si="14"/>
        <v>0</v>
      </c>
      <c r="BF160" s="152">
        <f t="shared" si="15"/>
        <v>0</v>
      </c>
      <c r="BG160" s="152">
        <f t="shared" si="16"/>
        <v>0</v>
      </c>
      <c r="BH160" s="152">
        <f t="shared" si="17"/>
        <v>0</v>
      </c>
      <c r="BI160" s="152">
        <f t="shared" si="18"/>
        <v>0</v>
      </c>
      <c r="BJ160" s="14" t="s">
        <v>115</v>
      </c>
      <c r="BK160" s="153">
        <f t="shared" si="19"/>
        <v>0</v>
      </c>
      <c r="BL160" s="14" t="s">
        <v>124</v>
      </c>
      <c r="BM160" s="151" t="s">
        <v>260</v>
      </c>
    </row>
    <row r="161" spans="1:65" s="2" customFormat="1" ht="22.8">
      <c r="A161" s="26"/>
      <c r="B161" s="139"/>
      <c r="C161" s="140" t="s">
        <v>261</v>
      </c>
      <c r="D161" s="140" t="s">
        <v>106</v>
      </c>
      <c r="E161" s="141" t="s">
        <v>262</v>
      </c>
      <c r="F161" s="142" t="s">
        <v>263</v>
      </c>
      <c r="G161" s="143" t="s">
        <v>118</v>
      </c>
      <c r="H161" s="144">
        <v>1</v>
      </c>
      <c r="I161" s="144"/>
      <c r="J161" s="144">
        <f t="shared" si="10"/>
        <v>0</v>
      </c>
      <c r="K161" s="145"/>
      <c r="L161" s="146"/>
      <c r="M161" s="147" t="s">
        <v>1</v>
      </c>
      <c r="N161" s="148" t="s">
        <v>38</v>
      </c>
      <c r="O161" s="149">
        <v>0</v>
      </c>
      <c r="P161" s="149">
        <f t="shared" si="11"/>
        <v>0</v>
      </c>
      <c r="Q161" s="149">
        <v>3.2000000000000003E-4</v>
      </c>
      <c r="R161" s="149">
        <f t="shared" si="12"/>
        <v>3.2000000000000003E-4</v>
      </c>
      <c r="S161" s="149">
        <v>0</v>
      </c>
      <c r="T161" s="15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1" t="s">
        <v>119</v>
      </c>
      <c r="AT161" s="151" t="s">
        <v>106</v>
      </c>
      <c r="AU161" s="151" t="s">
        <v>108</v>
      </c>
      <c r="AY161" s="14" t="s">
        <v>109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4" t="s">
        <v>115</v>
      </c>
      <c r="BK161" s="153">
        <f t="shared" si="19"/>
        <v>0</v>
      </c>
      <c r="BL161" s="14" t="s">
        <v>119</v>
      </c>
      <c r="BM161" s="151" t="s">
        <v>264</v>
      </c>
    </row>
    <row r="162" spans="1:65" s="2" customFormat="1" ht="16.5" customHeight="1">
      <c r="A162" s="26"/>
      <c r="B162" s="139"/>
      <c r="C162" s="154" t="s">
        <v>265</v>
      </c>
      <c r="D162" s="154" t="s">
        <v>121</v>
      </c>
      <c r="E162" s="155" t="s">
        <v>135</v>
      </c>
      <c r="F162" s="156" t="s">
        <v>136</v>
      </c>
      <c r="G162" s="157" t="s">
        <v>118</v>
      </c>
      <c r="H162" s="158">
        <v>30</v>
      </c>
      <c r="I162" s="158"/>
      <c r="J162" s="158">
        <f t="shared" si="10"/>
        <v>0</v>
      </c>
      <c r="K162" s="159"/>
      <c r="L162" s="27"/>
      <c r="M162" s="160" t="s">
        <v>1</v>
      </c>
      <c r="N162" s="161" t="s">
        <v>38</v>
      </c>
      <c r="O162" s="149">
        <v>0.26</v>
      </c>
      <c r="P162" s="149">
        <f t="shared" si="11"/>
        <v>7.8000000000000007</v>
      </c>
      <c r="Q162" s="149">
        <v>0</v>
      </c>
      <c r="R162" s="149">
        <f t="shared" si="12"/>
        <v>0</v>
      </c>
      <c r="S162" s="149">
        <v>0</v>
      </c>
      <c r="T162" s="15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1" t="s">
        <v>124</v>
      </c>
      <c r="AT162" s="151" t="s">
        <v>121</v>
      </c>
      <c r="AU162" s="151" t="s">
        <v>108</v>
      </c>
      <c r="AY162" s="14" t="s">
        <v>109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4" t="s">
        <v>115</v>
      </c>
      <c r="BK162" s="153">
        <f t="shared" si="19"/>
        <v>0</v>
      </c>
      <c r="BL162" s="14" t="s">
        <v>124</v>
      </c>
      <c r="BM162" s="151" t="s">
        <v>266</v>
      </c>
    </row>
    <row r="163" spans="1:65" s="2" customFormat="1" ht="22.8">
      <c r="A163" s="26"/>
      <c r="B163" s="139"/>
      <c r="C163" s="140" t="s">
        <v>267</v>
      </c>
      <c r="D163" s="140" t="s">
        <v>106</v>
      </c>
      <c r="E163" s="141" t="s">
        <v>139</v>
      </c>
      <c r="F163" s="142" t="s">
        <v>140</v>
      </c>
      <c r="G163" s="143" t="s">
        <v>118</v>
      </c>
      <c r="H163" s="144">
        <v>18</v>
      </c>
      <c r="I163" s="144"/>
      <c r="J163" s="144">
        <f t="shared" si="10"/>
        <v>0</v>
      </c>
      <c r="K163" s="145"/>
      <c r="L163" s="146"/>
      <c r="M163" s="147" t="s">
        <v>1</v>
      </c>
      <c r="N163" s="148" t="s">
        <v>38</v>
      </c>
      <c r="O163" s="149">
        <v>0</v>
      </c>
      <c r="P163" s="149">
        <f t="shared" si="11"/>
        <v>0</v>
      </c>
      <c r="Q163" s="149">
        <v>1.6000000000000001E-4</v>
      </c>
      <c r="R163" s="149">
        <f t="shared" si="12"/>
        <v>2.8800000000000002E-3</v>
      </c>
      <c r="S163" s="149">
        <v>0</v>
      </c>
      <c r="T163" s="150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1" t="s">
        <v>268</v>
      </c>
      <c r="AT163" s="151" t="s">
        <v>106</v>
      </c>
      <c r="AU163" s="151" t="s">
        <v>108</v>
      </c>
      <c r="AY163" s="14" t="s">
        <v>109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14" t="s">
        <v>115</v>
      </c>
      <c r="BK163" s="153">
        <f t="shared" si="19"/>
        <v>0</v>
      </c>
      <c r="BL163" s="14" t="s">
        <v>124</v>
      </c>
      <c r="BM163" s="151" t="s">
        <v>269</v>
      </c>
    </row>
    <row r="164" spans="1:65" s="2" customFormat="1" ht="22.8">
      <c r="A164" s="26"/>
      <c r="B164" s="139"/>
      <c r="C164" s="140" t="s">
        <v>270</v>
      </c>
      <c r="D164" s="140" t="s">
        <v>106</v>
      </c>
      <c r="E164" s="141" t="s">
        <v>143</v>
      </c>
      <c r="F164" s="142" t="s">
        <v>144</v>
      </c>
      <c r="G164" s="143" t="s">
        <v>118</v>
      </c>
      <c r="H164" s="144">
        <v>12</v>
      </c>
      <c r="I164" s="144"/>
      <c r="J164" s="144">
        <f t="shared" si="10"/>
        <v>0</v>
      </c>
      <c r="K164" s="145"/>
      <c r="L164" s="146"/>
      <c r="M164" s="147" t="s">
        <v>1</v>
      </c>
      <c r="N164" s="148" t="s">
        <v>38</v>
      </c>
      <c r="O164" s="149">
        <v>0</v>
      </c>
      <c r="P164" s="149">
        <f t="shared" si="11"/>
        <v>0</v>
      </c>
      <c r="Q164" s="149">
        <v>1.6000000000000001E-4</v>
      </c>
      <c r="R164" s="149">
        <f t="shared" si="12"/>
        <v>1.9200000000000003E-3</v>
      </c>
      <c r="S164" s="149">
        <v>0</v>
      </c>
      <c r="T164" s="150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1" t="s">
        <v>268</v>
      </c>
      <c r="AT164" s="151" t="s">
        <v>106</v>
      </c>
      <c r="AU164" s="151" t="s">
        <v>108</v>
      </c>
      <c r="AY164" s="14" t="s">
        <v>109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14" t="s">
        <v>115</v>
      </c>
      <c r="BK164" s="153">
        <f t="shared" si="19"/>
        <v>0</v>
      </c>
      <c r="BL164" s="14" t="s">
        <v>124</v>
      </c>
      <c r="BM164" s="151" t="s">
        <v>271</v>
      </c>
    </row>
    <row r="165" spans="1:65" s="2" customFormat="1" ht="16.5" customHeight="1">
      <c r="A165" s="26"/>
      <c r="B165" s="139"/>
      <c r="C165" s="154" t="s">
        <v>272</v>
      </c>
      <c r="D165" s="154" t="s">
        <v>121</v>
      </c>
      <c r="E165" s="155" t="s">
        <v>147</v>
      </c>
      <c r="F165" s="156" t="s">
        <v>148</v>
      </c>
      <c r="G165" s="157" t="s">
        <v>118</v>
      </c>
      <c r="H165" s="158">
        <v>2</v>
      </c>
      <c r="I165" s="158"/>
      <c r="J165" s="158">
        <f t="shared" si="10"/>
        <v>0</v>
      </c>
      <c r="K165" s="159"/>
      <c r="L165" s="27"/>
      <c r="M165" s="160" t="s">
        <v>1</v>
      </c>
      <c r="N165" s="161" t="s">
        <v>38</v>
      </c>
      <c r="O165" s="149">
        <v>0.35</v>
      </c>
      <c r="P165" s="149">
        <f t="shared" si="11"/>
        <v>0.7</v>
      </c>
      <c r="Q165" s="149">
        <v>0</v>
      </c>
      <c r="R165" s="149">
        <f t="shared" si="12"/>
        <v>0</v>
      </c>
      <c r="S165" s="149">
        <v>0</v>
      </c>
      <c r="T165" s="150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1" t="s">
        <v>124</v>
      </c>
      <c r="AT165" s="151" t="s">
        <v>121</v>
      </c>
      <c r="AU165" s="151" t="s">
        <v>108</v>
      </c>
      <c r="AY165" s="14" t="s">
        <v>109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14" t="s">
        <v>115</v>
      </c>
      <c r="BK165" s="153">
        <f t="shared" si="19"/>
        <v>0</v>
      </c>
      <c r="BL165" s="14" t="s">
        <v>124</v>
      </c>
      <c r="BM165" s="151" t="s">
        <v>273</v>
      </c>
    </row>
    <row r="166" spans="1:65" s="2" customFormat="1" ht="21.75" customHeight="1">
      <c r="A166" s="26"/>
      <c r="B166" s="139"/>
      <c r="C166" s="140" t="s">
        <v>274</v>
      </c>
      <c r="D166" s="140" t="s">
        <v>106</v>
      </c>
      <c r="E166" s="141" t="s">
        <v>275</v>
      </c>
      <c r="F166" s="142" t="s">
        <v>276</v>
      </c>
      <c r="G166" s="143" t="s">
        <v>118</v>
      </c>
      <c r="H166" s="144">
        <v>2</v>
      </c>
      <c r="I166" s="144"/>
      <c r="J166" s="144">
        <f t="shared" si="10"/>
        <v>0</v>
      </c>
      <c r="K166" s="145"/>
      <c r="L166" s="146"/>
      <c r="M166" s="147" t="s">
        <v>1</v>
      </c>
      <c r="N166" s="148" t="s">
        <v>38</v>
      </c>
      <c r="O166" s="149">
        <v>0</v>
      </c>
      <c r="P166" s="149">
        <f t="shared" si="11"/>
        <v>0</v>
      </c>
      <c r="Q166" s="149">
        <v>3.8999999999999999E-4</v>
      </c>
      <c r="R166" s="149">
        <f t="shared" si="12"/>
        <v>7.7999999999999999E-4</v>
      </c>
      <c r="S166" s="149">
        <v>0</v>
      </c>
      <c r="T166" s="150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1" t="s">
        <v>119</v>
      </c>
      <c r="AT166" s="151" t="s">
        <v>106</v>
      </c>
      <c r="AU166" s="151" t="s">
        <v>108</v>
      </c>
      <c r="AY166" s="14" t="s">
        <v>109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14" t="s">
        <v>115</v>
      </c>
      <c r="BK166" s="153">
        <f t="shared" si="19"/>
        <v>0</v>
      </c>
      <c r="BL166" s="14" t="s">
        <v>119</v>
      </c>
      <c r="BM166" s="151" t="s">
        <v>277</v>
      </c>
    </row>
    <row r="167" spans="1:65" s="2" customFormat="1" ht="16.5" customHeight="1">
      <c r="A167" s="26"/>
      <c r="B167" s="139"/>
      <c r="C167" s="154" t="s">
        <v>278</v>
      </c>
      <c r="D167" s="154" t="s">
        <v>121</v>
      </c>
      <c r="E167" s="155" t="s">
        <v>171</v>
      </c>
      <c r="F167" s="156" t="s">
        <v>172</v>
      </c>
      <c r="G167" s="157" t="s">
        <v>118</v>
      </c>
      <c r="H167" s="158">
        <v>6</v>
      </c>
      <c r="I167" s="158"/>
      <c r="J167" s="158">
        <f t="shared" si="10"/>
        <v>0</v>
      </c>
      <c r="K167" s="159"/>
      <c r="L167" s="27"/>
      <c r="M167" s="160" t="s">
        <v>1</v>
      </c>
      <c r="N167" s="161" t="s">
        <v>38</v>
      </c>
      <c r="O167" s="149">
        <v>0.43</v>
      </c>
      <c r="P167" s="149">
        <f t="shared" si="11"/>
        <v>2.58</v>
      </c>
      <c r="Q167" s="149">
        <v>0</v>
      </c>
      <c r="R167" s="149">
        <f t="shared" si="12"/>
        <v>0</v>
      </c>
      <c r="S167" s="149">
        <v>0</v>
      </c>
      <c r="T167" s="150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1" t="s">
        <v>124</v>
      </c>
      <c r="AT167" s="151" t="s">
        <v>121</v>
      </c>
      <c r="AU167" s="151" t="s">
        <v>108</v>
      </c>
      <c r="AY167" s="14" t="s">
        <v>109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14" t="s">
        <v>115</v>
      </c>
      <c r="BK167" s="153">
        <f t="shared" si="19"/>
        <v>0</v>
      </c>
      <c r="BL167" s="14" t="s">
        <v>124</v>
      </c>
      <c r="BM167" s="151" t="s">
        <v>279</v>
      </c>
    </row>
    <row r="168" spans="1:65" s="2" customFormat="1" ht="22.8">
      <c r="A168" s="26"/>
      <c r="B168" s="139"/>
      <c r="C168" s="140" t="s">
        <v>280</v>
      </c>
      <c r="D168" s="140" t="s">
        <v>106</v>
      </c>
      <c r="E168" s="141" t="s">
        <v>175</v>
      </c>
      <c r="F168" s="142" t="s">
        <v>176</v>
      </c>
      <c r="G168" s="143" t="s">
        <v>118</v>
      </c>
      <c r="H168" s="144">
        <v>4</v>
      </c>
      <c r="I168" s="144"/>
      <c r="J168" s="144">
        <f t="shared" si="10"/>
        <v>0</v>
      </c>
      <c r="K168" s="145"/>
      <c r="L168" s="146"/>
      <c r="M168" s="147" t="s">
        <v>1</v>
      </c>
      <c r="N168" s="148" t="s">
        <v>38</v>
      </c>
      <c r="O168" s="149">
        <v>0</v>
      </c>
      <c r="P168" s="149">
        <f t="shared" si="11"/>
        <v>0</v>
      </c>
      <c r="Q168" s="149">
        <v>4.4000000000000002E-4</v>
      </c>
      <c r="R168" s="149">
        <f t="shared" si="12"/>
        <v>1.7600000000000001E-3</v>
      </c>
      <c r="S168" s="149">
        <v>0</v>
      </c>
      <c r="T168" s="150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1" t="s">
        <v>268</v>
      </c>
      <c r="AT168" s="151" t="s">
        <v>106</v>
      </c>
      <c r="AU168" s="151" t="s">
        <v>108</v>
      </c>
      <c r="AY168" s="14" t="s">
        <v>109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14" t="s">
        <v>115</v>
      </c>
      <c r="BK168" s="153">
        <f t="shared" si="19"/>
        <v>0</v>
      </c>
      <c r="BL168" s="14" t="s">
        <v>124</v>
      </c>
      <c r="BM168" s="151" t="s">
        <v>281</v>
      </c>
    </row>
    <row r="169" spans="1:65" s="2" customFormat="1" ht="22.8">
      <c r="A169" s="26"/>
      <c r="B169" s="139"/>
      <c r="C169" s="140" t="s">
        <v>282</v>
      </c>
      <c r="D169" s="140" t="s">
        <v>106</v>
      </c>
      <c r="E169" s="141" t="s">
        <v>283</v>
      </c>
      <c r="F169" s="142" t="s">
        <v>284</v>
      </c>
      <c r="G169" s="143" t="s">
        <v>118</v>
      </c>
      <c r="H169" s="144">
        <v>2</v>
      </c>
      <c r="I169" s="144"/>
      <c r="J169" s="144">
        <f t="shared" si="10"/>
        <v>0</v>
      </c>
      <c r="K169" s="145"/>
      <c r="L169" s="146"/>
      <c r="M169" s="147" t="s">
        <v>1</v>
      </c>
      <c r="N169" s="148" t="s">
        <v>38</v>
      </c>
      <c r="O169" s="149">
        <v>0</v>
      </c>
      <c r="P169" s="149">
        <f t="shared" si="11"/>
        <v>0</v>
      </c>
      <c r="Q169" s="149">
        <v>4.4000000000000002E-4</v>
      </c>
      <c r="R169" s="149">
        <f t="shared" si="12"/>
        <v>8.8000000000000003E-4</v>
      </c>
      <c r="S169" s="149">
        <v>0</v>
      </c>
      <c r="T169" s="150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1" t="s">
        <v>119</v>
      </c>
      <c r="AT169" s="151" t="s">
        <v>106</v>
      </c>
      <c r="AU169" s="151" t="s">
        <v>108</v>
      </c>
      <c r="AY169" s="14" t="s">
        <v>109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14" t="s">
        <v>115</v>
      </c>
      <c r="BK169" s="153">
        <f t="shared" si="19"/>
        <v>0</v>
      </c>
      <c r="BL169" s="14" t="s">
        <v>119</v>
      </c>
      <c r="BM169" s="151" t="s">
        <v>285</v>
      </c>
    </row>
    <row r="170" spans="1:65" s="2" customFormat="1" ht="16.5" customHeight="1">
      <c r="A170" s="26"/>
      <c r="B170" s="139"/>
      <c r="C170" s="154" t="s">
        <v>286</v>
      </c>
      <c r="D170" s="154" t="s">
        <v>121</v>
      </c>
      <c r="E170" s="155" t="s">
        <v>287</v>
      </c>
      <c r="F170" s="156" t="s">
        <v>288</v>
      </c>
      <c r="G170" s="157" t="s">
        <v>118</v>
      </c>
      <c r="H170" s="158">
        <v>1</v>
      </c>
      <c r="I170" s="158"/>
      <c r="J170" s="158">
        <f t="shared" si="10"/>
        <v>0</v>
      </c>
      <c r="K170" s="159"/>
      <c r="L170" s="27"/>
      <c r="M170" s="160" t="s">
        <v>1</v>
      </c>
      <c r="N170" s="161" t="s">
        <v>38</v>
      </c>
      <c r="O170" s="149">
        <v>0.5</v>
      </c>
      <c r="P170" s="149">
        <f t="shared" si="11"/>
        <v>0.5</v>
      </c>
      <c r="Q170" s="149">
        <v>0</v>
      </c>
      <c r="R170" s="149">
        <f t="shared" si="12"/>
        <v>0</v>
      </c>
      <c r="S170" s="149">
        <v>0</v>
      </c>
      <c r="T170" s="150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1" t="s">
        <v>124</v>
      </c>
      <c r="AT170" s="151" t="s">
        <v>121</v>
      </c>
      <c r="AU170" s="151" t="s">
        <v>108</v>
      </c>
      <c r="AY170" s="14" t="s">
        <v>109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14" t="s">
        <v>115</v>
      </c>
      <c r="BK170" s="153">
        <f t="shared" si="19"/>
        <v>0</v>
      </c>
      <c r="BL170" s="14" t="s">
        <v>124</v>
      </c>
      <c r="BM170" s="151" t="s">
        <v>289</v>
      </c>
    </row>
    <row r="171" spans="1:65" s="2" customFormat="1" ht="22.8">
      <c r="A171" s="26"/>
      <c r="B171" s="139"/>
      <c r="C171" s="140" t="s">
        <v>290</v>
      </c>
      <c r="D171" s="140" t="s">
        <v>106</v>
      </c>
      <c r="E171" s="141" t="s">
        <v>291</v>
      </c>
      <c r="F171" s="142" t="s">
        <v>292</v>
      </c>
      <c r="G171" s="143" t="s">
        <v>118</v>
      </c>
      <c r="H171" s="144">
        <v>1</v>
      </c>
      <c r="I171" s="144"/>
      <c r="J171" s="144">
        <f t="shared" si="10"/>
        <v>0</v>
      </c>
      <c r="K171" s="145"/>
      <c r="L171" s="146"/>
      <c r="M171" s="147" t="s">
        <v>1</v>
      </c>
      <c r="N171" s="148" t="s">
        <v>38</v>
      </c>
      <c r="O171" s="149">
        <v>0</v>
      </c>
      <c r="P171" s="149">
        <f t="shared" si="11"/>
        <v>0</v>
      </c>
      <c r="Q171" s="149">
        <v>4.2999999999999999E-4</v>
      </c>
      <c r="R171" s="149">
        <f t="shared" si="12"/>
        <v>4.2999999999999999E-4</v>
      </c>
      <c r="S171" s="149">
        <v>0</v>
      </c>
      <c r="T171" s="150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1" t="s">
        <v>119</v>
      </c>
      <c r="AT171" s="151" t="s">
        <v>106</v>
      </c>
      <c r="AU171" s="151" t="s">
        <v>108</v>
      </c>
      <c r="AY171" s="14" t="s">
        <v>109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14" t="s">
        <v>115</v>
      </c>
      <c r="BK171" s="153">
        <f t="shared" si="19"/>
        <v>0</v>
      </c>
      <c r="BL171" s="14" t="s">
        <v>119</v>
      </c>
      <c r="BM171" s="151" t="s">
        <v>293</v>
      </c>
    </row>
    <row r="172" spans="1:65" s="2" customFormat="1" ht="33" customHeight="1">
      <c r="A172" s="26"/>
      <c r="B172" s="139"/>
      <c r="C172" s="154" t="s">
        <v>294</v>
      </c>
      <c r="D172" s="154" t="s">
        <v>121</v>
      </c>
      <c r="E172" s="155" t="s">
        <v>198</v>
      </c>
      <c r="F172" s="156" t="s">
        <v>199</v>
      </c>
      <c r="G172" s="157" t="s">
        <v>118</v>
      </c>
      <c r="H172" s="158">
        <v>30</v>
      </c>
      <c r="I172" s="158"/>
      <c r="J172" s="158">
        <f t="shared" si="10"/>
        <v>0</v>
      </c>
      <c r="K172" s="159"/>
      <c r="L172" s="27"/>
      <c r="M172" s="160" t="s">
        <v>1</v>
      </c>
      <c r="N172" s="161" t="s">
        <v>38</v>
      </c>
      <c r="O172" s="149">
        <v>6.7000000000000004E-2</v>
      </c>
      <c r="P172" s="149">
        <f t="shared" si="11"/>
        <v>2.0100000000000002</v>
      </c>
      <c r="Q172" s="149">
        <v>0</v>
      </c>
      <c r="R172" s="149">
        <f t="shared" si="12"/>
        <v>0</v>
      </c>
      <c r="S172" s="149">
        <v>0</v>
      </c>
      <c r="T172" s="150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1" t="s">
        <v>124</v>
      </c>
      <c r="AT172" s="151" t="s">
        <v>121</v>
      </c>
      <c r="AU172" s="151" t="s">
        <v>108</v>
      </c>
      <c r="AY172" s="14" t="s">
        <v>109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14" t="s">
        <v>115</v>
      </c>
      <c r="BK172" s="153">
        <f t="shared" si="19"/>
        <v>0</v>
      </c>
      <c r="BL172" s="14" t="s">
        <v>124</v>
      </c>
      <c r="BM172" s="151" t="s">
        <v>295</v>
      </c>
    </row>
    <row r="173" spans="1:65" s="2" customFormat="1" ht="24.15" customHeight="1">
      <c r="A173" s="26"/>
      <c r="B173" s="139"/>
      <c r="C173" s="140" t="s">
        <v>296</v>
      </c>
      <c r="D173" s="140" t="s">
        <v>106</v>
      </c>
      <c r="E173" s="141" t="s">
        <v>202</v>
      </c>
      <c r="F173" s="142" t="s">
        <v>203</v>
      </c>
      <c r="G173" s="143" t="s">
        <v>118</v>
      </c>
      <c r="H173" s="144">
        <v>30</v>
      </c>
      <c r="I173" s="144"/>
      <c r="J173" s="144">
        <f t="shared" si="10"/>
        <v>0</v>
      </c>
      <c r="K173" s="145"/>
      <c r="L173" s="146"/>
      <c r="M173" s="147" t="s">
        <v>1</v>
      </c>
      <c r="N173" s="148" t="s">
        <v>38</v>
      </c>
      <c r="O173" s="149">
        <v>0</v>
      </c>
      <c r="P173" s="149">
        <f t="shared" si="11"/>
        <v>0</v>
      </c>
      <c r="Q173" s="149">
        <v>3.0000000000000001E-5</v>
      </c>
      <c r="R173" s="149">
        <f t="shared" si="12"/>
        <v>8.9999999999999998E-4</v>
      </c>
      <c r="S173" s="149">
        <v>0</v>
      </c>
      <c r="T173" s="150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1" t="s">
        <v>268</v>
      </c>
      <c r="AT173" s="151" t="s">
        <v>106</v>
      </c>
      <c r="AU173" s="151" t="s">
        <v>108</v>
      </c>
      <c r="AY173" s="14" t="s">
        <v>109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14" t="s">
        <v>115</v>
      </c>
      <c r="BK173" s="153">
        <f t="shared" si="19"/>
        <v>0</v>
      </c>
      <c r="BL173" s="14" t="s">
        <v>124</v>
      </c>
      <c r="BM173" s="151" t="s">
        <v>297</v>
      </c>
    </row>
    <row r="174" spans="1:65" s="2" customFormat="1" ht="33" customHeight="1">
      <c r="A174" s="26"/>
      <c r="B174" s="139"/>
      <c r="C174" s="154" t="s">
        <v>298</v>
      </c>
      <c r="D174" s="154" t="s">
        <v>121</v>
      </c>
      <c r="E174" s="155" t="s">
        <v>206</v>
      </c>
      <c r="F174" s="156" t="s">
        <v>207</v>
      </c>
      <c r="G174" s="157" t="s">
        <v>118</v>
      </c>
      <c r="H174" s="158">
        <v>6</v>
      </c>
      <c r="I174" s="158"/>
      <c r="J174" s="158">
        <f t="shared" si="10"/>
        <v>0</v>
      </c>
      <c r="K174" s="159"/>
      <c r="L174" s="27"/>
      <c r="M174" s="160" t="s">
        <v>1</v>
      </c>
      <c r="N174" s="161" t="s">
        <v>38</v>
      </c>
      <c r="O174" s="149">
        <v>8.7999999999999995E-2</v>
      </c>
      <c r="P174" s="149">
        <f t="shared" si="11"/>
        <v>0.52800000000000002</v>
      </c>
      <c r="Q174" s="149">
        <v>0</v>
      </c>
      <c r="R174" s="149">
        <f t="shared" si="12"/>
        <v>0</v>
      </c>
      <c r="S174" s="149">
        <v>0</v>
      </c>
      <c r="T174" s="150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1" t="s">
        <v>124</v>
      </c>
      <c r="AT174" s="151" t="s">
        <v>121</v>
      </c>
      <c r="AU174" s="151" t="s">
        <v>108</v>
      </c>
      <c r="AY174" s="14" t="s">
        <v>109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14" t="s">
        <v>115</v>
      </c>
      <c r="BK174" s="153">
        <f t="shared" si="19"/>
        <v>0</v>
      </c>
      <c r="BL174" s="14" t="s">
        <v>124</v>
      </c>
      <c r="BM174" s="151" t="s">
        <v>299</v>
      </c>
    </row>
    <row r="175" spans="1:65" s="2" customFormat="1" ht="22.8">
      <c r="A175" s="26"/>
      <c r="B175" s="139"/>
      <c r="C175" s="140" t="s">
        <v>300</v>
      </c>
      <c r="D175" s="140" t="s">
        <v>106</v>
      </c>
      <c r="E175" s="141" t="s">
        <v>210</v>
      </c>
      <c r="F175" s="142" t="s">
        <v>211</v>
      </c>
      <c r="G175" s="143" t="s">
        <v>118</v>
      </c>
      <c r="H175" s="144">
        <v>6</v>
      </c>
      <c r="I175" s="144"/>
      <c r="J175" s="144">
        <f t="shared" si="10"/>
        <v>0</v>
      </c>
      <c r="K175" s="145"/>
      <c r="L175" s="146"/>
      <c r="M175" s="147" t="s">
        <v>1</v>
      </c>
      <c r="N175" s="148" t="s">
        <v>38</v>
      </c>
      <c r="O175" s="149">
        <v>0</v>
      </c>
      <c r="P175" s="149">
        <f t="shared" si="11"/>
        <v>0</v>
      </c>
      <c r="Q175" s="149">
        <v>1.0000000000000001E-5</v>
      </c>
      <c r="R175" s="149">
        <f t="shared" si="12"/>
        <v>6.0000000000000008E-5</v>
      </c>
      <c r="S175" s="149">
        <v>0</v>
      </c>
      <c r="T175" s="150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1" t="s">
        <v>268</v>
      </c>
      <c r="AT175" s="151" t="s">
        <v>106</v>
      </c>
      <c r="AU175" s="151" t="s">
        <v>108</v>
      </c>
      <c r="AY175" s="14" t="s">
        <v>109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14" t="s">
        <v>115</v>
      </c>
      <c r="BK175" s="153">
        <f t="shared" si="19"/>
        <v>0</v>
      </c>
      <c r="BL175" s="14" t="s">
        <v>124</v>
      </c>
      <c r="BM175" s="151" t="s">
        <v>301</v>
      </c>
    </row>
    <row r="176" spans="1:65" s="2" customFormat="1" ht="22.8">
      <c r="A176" s="26"/>
      <c r="B176" s="139"/>
      <c r="C176" s="140" t="s">
        <v>302</v>
      </c>
      <c r="D176" s="140" t="s">
        <v>106</v>
      </c>
      <c r="E176" s="141" t="s">
        <v>222</v>
      </c>
      <c r="F176" s="142" t="s">
        <v>223</v>
      </c>
      <c r="G176" s="143" t="s">
        <v>118</v>
      </c>
      <c r="H176" s="144">
        <v>2</v>
      </c>
      <c r="I176" s="144"/>
      <c r="J176" s="144">
        <f t="shared" si="10"/>
        <v>0</v>
      </c>
      <c r="K176" s="145"/>
      <c r="L176" s="146"/>
      <c r="M176" s="147" t="s">
        <v>1</v>
      </c>
      <c r="N176" s="148" t="s">
        <v>38</v>
      </c>
      <c r="O176" s="149">
        <v>0</v>
      </c>
      <c r="P176" s="149">
        <f t="shared" si="11"/>
        <v>0</v>
      </c>
      <c r="Q176" s="149">
        <v>0</v>
      </c>
      <c r="R176" s="149">
        <f t="shared" si="12"/>
        <v>0</v>
      </c>
      <c r="S176" s="149">
        <v>0</v>
      </c>
      <c r="T176" s="150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1" t="s">
        <v>268</v>
      </c>
      <c r="AT176" s="151" t="s">
        <v>106</v>
      </c>
      <c r="AU176" s="151" t="s">
        <v>108</v>
      </c>
      <c r="AY176" s="14" t="s">
        <v>109</v>
      </c>
      <c r="BE176" s="152">
        <f t="shared" si="14"/>
        <v>0</v>
      </c>
      <c r="BF176" s="152">
        <f t="shared" si="15"/>
        <v>0</v>
      </c>
      <c r="BG176" s="152">
        <f t="shared" si="16"/>
        <v>0</v>
      </c>
      <c r="BH176" s="152">
        <f t="shared" si="17"/>
        <v>0</v>
      </c>
      <c r="BI176" s="152">
        <f t="shared" si="18"/>
        <v>0</v>
      </c>
      <c r="BJ176" s="14" t="s">
        <v>115</v>
      </c>
      <c r="BK176" s="153">
        <f t="shared" si="19"/>
        <v>0</v>
      </c>
      <c r="BL176" s="14" t="s">
        <v>124</v>
      </c>
      <c r="BM176" s="151" t="s">
        <v>303</v>
      </c>
    </row>
    <row r="177" spans="1:65" s="2" customFormat="1" ht="22.8">
      <c r="A177" s="26"/>
      <c r="B177" s="139"/>
      <c r="C177" s="140" t="s">
        <v>304</v>
      </c>
      <c r="D177" s="140" t="s">
        <v>106</v>
      </c>
      <c r="E177" s="141" t="s">
        <v>238</v>
      </c>
      <c r="F177" s="142" t="s">
        <v>239</v>
      </c>
      <c r="G177" s="143" t="s">
        <v>118</v>
      </c>
      <c r="H177" s="144">
        <v>1</v>
      </c>
      <c r="I177" s="144"/>
      <c r="J177" s="144">
        <f t="shared" si="10"/>
        <v>0</v>
      </c>
      <c r="K177" s="145"/>
      <c r="L177" s="146"/>
      <c r="M177" s="147" t="s">
        <v>1</v>
      </c>
      <c r="N177" s="148" t="s">
        <v>38</v>
      </c>
      <c r="O177" s="149">
        <v>0</v>
      </c>
      <c r="P177" s="149">
        <f t="shared" si="11"/>
        <v>0</v>
      </c>
      <c r="Q177" s="149">
        <v>1.8000000000000001E-4</v>
      </c>
      <c r="R177" s="149">
        <f t="shared" si="12"/>
        <v>1.8000000000000001E-4</v>
      </c>
      <c r="S177" s="149">
        <v>0</v>
      </c>
      <c r="T177" s="150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1" t="s">
        <v>268</v>
      </c>
      <c r="AT177" s="151" t="s">
        <v>106</v>
      </c>
      <c r="AU177" s="151" t="s">
        <v>108</v>
      </c>
      <c r="AY177" s="14" t="s">
        <v>109</v>
      </c>
      <c r="BE177" s="152">
        <f t="shared" si="14"/>
        <v>0</v>
      </c>
      <c r="BF177" s="152">
        <f t="shared" si="15"/>
        <v>0</v>
      </c>
      <c r="BG177" s="152">
        <f t="shared" si="16"/>
        <v>0</v>
      </c>
      <c r="BH177" s="152">
        <f t="shared" si="17"/>
        <v>0</v>
      </c>
      <c r="BI177" s="152">
        <f t="shared" si="18"/>
        <v>0</v>
      </c>
      <c r="BJ177" s="14" t="s">
        <v>115</v>
      </c>
      <c r="BK177" s="153">
        <f t="shared" si="19"/>
        <v>0</v>
      </c>
      <c r="BL177" s="14" t="s">
        <v>124</v>
      </c>
      <c r="BM177" s="151" t="s">
        <v>305</v>
      </c>
    </row>
    <row r="178" spans="1:65" s="2" customFormat="1" ht="22.8">
      <c r="A178" s="26"/>
      <c r="B178" s="139"/>
      <c r="C178" s="140" t="s">
        <v>306</v>
      </c>
      <c r="D178" s="140" t="s">
        <v>106</v>
      </c>
      <c r="E178" s="141" t="s">
        <v>230</v>
      </c>
      <c r="F178" s="142" t="s">
        <v>231</v>
      </c>
      <c r="G178" s="143" t="s">
        <v>118</v>
      </c>
      <c r="H178" s="144">
        <v>6</v>
      </c>
      <c r="I178" s="144"/>
      <c r="J178" s="144">
        <f t="shared" si="10"/>
        <v>0</v>
      </c>
      <c r="K178" s="145"/>
      <c r="L178" s="146"/>
      <c r="M178" s="147" t="s">
        <v>1</v>
      </c>
      <c r="N178" s="148" t="s">
        <v>38</v>
      </c>
      <c r="O178" s="149">
        <v>0</v>
      </c>
      <c r="P178" s="149">
        <f t="shared" si="11"/>
        <v>0</v>
      </c>
      <c r="Q178" s="149">
        <v>3.0000000000000001E-5</v>
      </c>
      <c r="R178" s="149">
        <f t="shared" si="12"/>
        <v>1.8000000000000001E-4</v>
      </c>
      <c r="S178" s="149">
        <v>0</v>
      </c>
      <c r="T178" s="150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1" t="s">
        <v>268</v>
      </c>
      <c r="AT178" s="151" t="s">
        <v>106</v>
      </c>
      <c r="AU178" s="151" t="s">
        <v>108</v>
      </c>
      <c r="AY178" s="14" t="s">
        <v>109</v>
      </c>
      <c r="BE178" s="152">
        <f t="shared" si="14"/>
        <v>0</v>
      </c>
      <c r="BF178" s="152">
        <f t="shared" si="15"/>
        <v>0</v>
      </c>
      <c r="BG178" s="152">
        <f t="shared" si="16"/>
        <v>0</v>
      </c>
      <c r="BH178" s="152">
        <f t="shared" si="17"/>
        <v>0</v>
      </c>
      <c r="BI178" s="152">
        <f t="shared" si="18"/>
        <v>0</v>
      </c>
      <c r="BJ178" s="14" t="s">
        <v>115</v>
      </c>
      <c r="BK178" s="153">
        <f t="shared" si="19"/>
        <v>0</v>
      </c>
      <c r="BL178" s="14" t="s">
        <v>124</v>
      </c>
      <c r="BM178" s="151" t="s">
        <v>307</v>
      </c>
    </row>
    <row r="179" spans="1:65" s="2" customFormat="1" ht="16.5" customHeight="1">
      <c r="A179" s="26"/>
      <c r="B179" s="139"/>
      <c r="C179" s="154" t="s">
        <v>308</v>
      </c>
      <c r="D179" s="154" t="s">
        <v>121</v>
      </c>
      <c r="E179" s="155" t="s">
        <v>242</v>
      </c>
      <c r="F179" s="156" t="s">
        <v>243</v>
      </c>
      <c r="G179" s="157" t="s">
        <v>244</v>
      </c>
      <c r="H179" s="158">
        <v>1</v>
      </c>
      <c r="I179" s="158"/>
      <c r="J179" s="158">
        <f t="shared" si="10"/>
        <v>0</v>
      </c>
      <c r="K179" s="159"/>
      <c r="L179" s="27"/>
      <c r="M179" s="160" t="s">
        <v>1</v>
      </c>
      <c r="N179" s="161" t="s">
        <v>38</v>
      </c>
      <c r="O179" s="149">
        <v>0</v>
      </c>
      <c r="P179" s="149">
        <f t="shared" si="11"/>
        <v>0</v>
      </c>
      <c r="Q179" s="149">
        <v>0</v>
      </c>
      <c r="R179" s="149">
        <f t="shared" si="12"/>
        <v>0</v>
      </c>
      <c r="S179" s="149">
        <v>0</v>
      </c>
      <c r="T179" s="150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1" t="s">
        <v>124</v>
      </c>
      <c r="AT179" s="151" t="s">
        <v>121</v>
      </c>
      <c r="AU179" s="151" t="s">
        <v>108</v>
      </c>
      <c r="AY179" s="14" t="s">
        <v>109</v>
      </c>
      <c r="BE179" s="152">
        <f t="shared" si="14"/>
        <v>0</v>
      </c>
      <c r="BF179" s="152">
        <f t="shared" si="15"/>
        <v>0</v>
      </c>
      <c r="BG179" s="152">
        <f t="shared" si="16"/>
        <v>0</v>
      </c>
      <c r="BH179" s="152">
        <f t="shared" si="17"/>
        <v>0</v>
      </c>
      <c r="BI179" s="152">
        <f t="shared" si="18"/>
        <v>0</v>
      </c>
      <c r="BJ179" s="14" t="s">
        <v>115</v>
      </c>
      <c r="BK179" s="153">
        <f t="shared" si="19"/>
        <v>0</v>
      </c>
      <c r="BL179" s="14" t="s">
        <v>124</v>
      </c>
      <c r="BM179" s="151" t="s">
        <v>309</v>
      </c>
    </row>
    <row r="180" spans="1:65" s="2" customFormat="1" ht="16.5" customHeight="1">
      <c r="A180" s="26"/>
      <c r="B180" s="139"/>
      <c r="C180" s="154" t="s">
        <v>310</v>
      </c>
      <c r="D180" s="154" t="s">
        <v>121</v>
      </c>
      <c r="E180" s="155" t="s">
        <v>247</v>
      </c>
      <c r="F180" s="156" t="s">
        <v>248</v>
      </c>
      <c r="G180" s="157" t="s">
        <v>249</v>
      </c>
      <c r="H180" s="158">
        <v>20</v>
      </c>
      <c r="I180" s="158"/>
      <c r="J180" s="158">
        <f t="shared" si="10"/>
        <v>0</v>
      </c>
      <c r="K180" s="159"/>
      <c r="L180" s="27"/>
      <c r="M180" s="160" t="s">
        <v>1</v>
      </c>
      <c r="N180" s="161" t="s">
        <v>38</v>
      </c>
      <c r="O180" s="149">
        <v>0</v>
      </c>
      <c r="P180" s="149">
        <f t="shared" si="11"/>
        <v>0</v>
      </c>
      <c r="Q180" s="149">
        <v>0</v>
      </c>
      <c r="R180" s="149">
        <f t="shared" si="12"/>
        <v>0</v>
      </c>
      <c r="S180" s="149">
        <v>0</v>
      </c>
      <c r="T180" s="150">
        <f t="shared" si="1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1" t="s">
        <v>124</v>
      </c>
      <c r="AT180" s="151" t="s">
        <v>121</v>
      </c>
      <c r="AU180" s="151" t="s">
        <v>108</v>
      </c>
      <c r="AY180" s="14" t="s">
        <v>109</v>
      </c>
      <c r="BE180" s="152">
        <f t="shared" si="14"/>
        <v>0</v>
      </c>
      <c r="BF180" s="152">
        <f t="shared" si="15"/>
        <v>0</v>
      </c>
      <c r="BG180" s="152">
        <f t="shared" si="16"/>
        <v>0</v>
      </c>
      <c r="BH180" s="152">
        <f t="shared" si="17"/>
        <v>0</v>
      </c>
      <c r="BI180" s="152">
        <f t="shared" si="18"/>
        <v>0</v>
      </c>
      <c r="BJ180" s="14" t="s">
        <v>115</v>
      </c>
      <c r="BK180" s="153">
        <f t="shared" si="19"/>
        <v>0</v>
      </c>
      <c r="BL180" s="14" t="s">
        <v>124</v>
      </c>
      <c r="BM180" s="151" t="s">
        <v>311</v>
      </c>
    </row>
    <row r="181" spans="1:65" s="12" customFormat="1" ht="20.85" customHeight="1">
      <c r="B181" s="127"/>
      <c r="D181" s="128" t="s">
        <v>71</v>
      </c>
      <c r="E181" s="137" t="s">
        <v>312</v>
      </c>
      <c r="F181" s="137" t="s">
        <v>313</v>
      </c>
      <c r="J181" s="138">
        <f>BK181</f>
        <v>0</v>
      </c>
      <c r="L181" s="127"/>
      <c r="M181" s="131"/>
      <c r="N181" s="132"/>
      <c r="O181" s="132"/>
      <c r="P181" s="133">
        <f>SUM(P182:P201)</f>
        <v>8.5969999999999995</v>
      </c>
      <c r="Q181" s="132"/>
      <c r="R181" s="133">
        <f>SUM(R182:R201)</f>
        <v>2.5530000000000004E-2</v>
      </c>
      <c r="S181" s="132"/>
      <c r="T181" s="134">
        <f>SUM(T182:T201)</f>
        <v>0</v>
      </c>
      <c r="AR181" s="128" t="s">
        <v>114</v>
      </c>
      <c r="AT181" s="135" t="s">
        <v>71</v>
      </c>
      <c r="AU181" s="135" t="s">
        <v>115</v>
      </c>
      <c r="AY181" s="128" t="s">
        <v>109</v>
      </c>
      <c r="BK181" s="136">
        <f>SUM(BK182:BK201)</f>
        <v>0</v>
      </c>
    </row>
    <row r="182" spans="1:65" s="2" customFormat="1" ht="24.15" customHeight="1">
      <c r="A182" s="26"/>
      <c r="B182" s="139"/>
      <c r="C182" s="140" t="s">
        <v>314</v>
      </c>
      <c r="D182" s="140" t="s">
        <v>106</v>
      </c>
      <c r="E182" s="141" t="s">
        <v>315</v>
      </c>
      <c r="F182" s="142" t="s">
        <v>316</v>
      </c>
      <c r="G182" s="143" t="s">
        <v>118</v>
      </c>
      <c r="H182" s="144">
        <v>1</v>
      </c>
      <c r="I182" s="144"/>
      <c r="J182" s="144">
        <f t="shared" ref="J182:J201" si="20">ROUND(I182*H182,3)</f>
        <v>0</v>
      </c>
      <c r="K182" s="145"/>
      <c r="L182" s="146"/>
      <c r="M182" s="147" t="s">
        <v>1</v>
      </c>
      <c r="N182" s="148" t="s">
        <v>38</v>
      </c>
      <c r="O182" s="149">
        <v>0</v>
      </c>
      <c r="P182" s="149">
        <f t="shared" ref="P182:P201" si="21">O182*H182</f>
        <v>0</v>
      </c>
      <c r="Q182" s="149">
        <v>1.9689999999999999E-2</v>
      </c>
      <c r="R182" s="149">
        <f t="shared" ref="R182:R201" si="22">Q182*H182</f>
        <v>1.9689999999999999E-2</v>
      </c>
      <c r="S182" s="149">
        <v>0</v>
      </c>
      <c r="T182" s="150">
        <f t="shared" ref="T182:T201" si="23"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1" t="s">
        <v>119</v>
      </c>
      <c r="AT182" s="151" t="s">
        <v>106</v>
      </c>
      <c r="AU182" s="151" t="s">
        <v>108</v>
      </c>
      <c r="AY182" s="14" t="s">
        <v>109</v>
      </c>
      <c r="BE182" s="152">
        <f t="shared" ref="BE182:BE201" si="24">IF(N182="základná",J182,0)</f>
        <v>0</v>
      </c>
      <c r="BF182" s="152">
        <f t="shared" ref="BF182:BF201" si="25">IF(N182="znížená",J182,0)</f>
        <v>0</v>
      </c>
      <c r="BG182" s="152">
        <f t="shared" ref="BG182:BG201" si="26">IF(N182="zákl. prenesená",J182,0)</f>
        <v>0</v>
      </c>
      <c r="BH182" s="152">
        <f t="shared" ref="BH182:BH201" si="27">IF(N182="zníž. prenesená",J182,0)</f>
        <v>0</v>
      </c>
      <c r="BI182" s="152">
        <f t="shared" ref="BI182:BI201" si="28">IF(N182="nulová",J182,0)</f>
        <v>0</v>
      </c>
      <c r="BJ182" s="14" t="s">
        <v>115</v>
      </c>
      <c r="BK182" s="153">
        <f t="shared" ref="BK182:BK201" si="29">ROUND(I182*H182,3)</f>
        <v>0</v>
      </c>
      <c r="BL182" s="14" t="s">
        <v>119</v>
      </c>
      <c r="BM182" s="151" t="s">
        <v>317</v>
      </c>
    </row>
    <row r="183" spans="1:65" s="2" customFormat="1" ht="16.5" customHeight="1">
      <c r="A183" s="26"/>
      <c r="B183" s="139"/>
      <c r="C183" s="154" t="s">
        <v>318</v>
      </c>
      <c r="D183" s="154" t="s">
        <v>121</v>
      </c>
      <c r="E183" s="155" t="s">
        <v>258</v>
      </c>
      <c r="F183" s="156" t="s">
        <v>259</v>
      </c>
      <c r="G183" s="157" t="s">
        <v>118</v>
      </c>
      <c r="H183" s="158">
        <v>1</v>
      </c>
      <c r="I183" s="158"/>
      <c r="J183" s="158">
        <f t="shared" si="20"/>
        <v>0</v>
      </c>
      <c r="K183" s="159"/>
      <c r="L183" s="27"/>
      <c r="M183" s="160" t="s">
        <v>1</v>
      </c>
      <c r="N183" s="161" t="s">
        <v>38</v>
      </c>
      <c r="O183" s="149">
        <v>0.37</v>
      </c>
      <c r="P183" s="149">
        <f t="shared" si="21"/>
        <v>0.37</v>
      </c>
      <c r="Q183" s="149">
        <v>0</v>
      </c>
      <c r="R183" s="149">
        <f t="shared" si="22"/>
        <v>0</v>
      </c>
      <c r="S183" s="149">
        <v>0</v>
      </c>
      <c r="T183" s="150">
        <f t="shared" si="2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1" t="s">
        <v>124</v>
      </c>
      <c r="AT183" s="151" t="s">
        <v>121</v>
      </c>
      <c r="AU183" s="151" t="s">
        <v>108</v>
      </c>
      <c r="AY183" s="14" t="s">
        <v>109</v>
      </c>
      <c r="BE183" s="152">
        <f t="shared" si="24"/>
        <v>0</v>
      </c>
      <c r="BF183" s="152">
        <f t="shared" si="25"/>
        <v>0</v>
      </c>
      <c r="BG183" s="152">
        <f t="shared" si="26"/>
        <v>0</v>
      </c>
      <c r="BH183" s="152">
        <f t="shared" si="27"/>
        <v>0</v>
      </c>
      <c r="BI183" s="152">
        <f t="shared" si="28"/>
        <v>0</v>
      </c>
      <c r="BJ183" s="14" t="s">
        <v>115</v>
      </c>
      <c r="BK183" s="153">
        <f t="shared" si="29"/>
        <v>0</v>
      </c>
      <c r="BL183" s="14" t="s">
        <v>124</v>
      </c>
      <c r="BM183" s="151" t="s">
        <v>319</v>
      </c>
    </row>
    <row r="184" spans="1:65" s="2" customFormat="1" ht="22.8">
      <c r="A184" s="26"/>
      <c r="B184" s="139"/>
      <c r="C184" s="140" t="s">
        <v>320</v>
      </c>
      <c r="D184" s="140" t="s">
        <v>106</v>
      </c>
      <c r="E184" s="141" t="s">
        <v>262</v>
      </c>
      <c r="F184" s="142" t="s">
        <v>263</v>
      </c>
      <c r="G184" s="143" t="s">
        <v>118</v>
      </c>
      <c r="H184" s="144">
        <v>1</v>
      </c>
      <c r="I184" s="144"/>
      <c r="J184" s="144">
        <f t="shared" si="20"/>
        <v>0</v>
      </c>
      <c r="K184" s="145"/>
      <c r="L184" s="146"/>
      <c r="M184" s="147" t="s">
        <v>1</v>
      </c>
      <c r="N184" s="148" t="s">
        <v>38</v>
      </c>
      <c r="O184" s="149">
        <v>0</v>
      </c>
      <c r="P184" s="149">
        <f t="shared" si="21"/>
        <v>0</v>
      </c>
      <c r="Q184" s="149">
        <v>3.2000000000000003E-4</v>
      </c>
      <c r="R184" s="149">
        <f t="shared" si="22"/>
        <v>3.2000000000000003E-4</v>
      </c>
      <c r="S184" s="149">
        <v>0</v>
      </c>
      <c r="T184" s="150">
        <f t="shared" si="2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1" t="s">
        <v>119</v>
      </c>
      <c r="AT184" s="151" t="s">
        <v>106</v>
      </c>
      <c r="AU184" s="151" t="s">
        <v>108</v>
      </c>
      <c r="AY184" s="14" t="s">
        <v>109</v>
      </c>
      <c r="BE184" s="152">
        <f t="shared" si="24"/>
        <v>0</v>
      </c>
      <c r="BF184" s="152">
        <f t="shared" si="25"/>
        <v>0</v>
      </c>
      <c r="BG184" s="152">
        <f t="shared" si="26"/>
        <v>0</v>
      </c>
      <c r="BH184" s="152">
        <f t="shared" si="27"/>
        <v>0</v>
      </c>
      <c r="BI184" s="152">
        <f t="shared" si="28"/>
        <v>0</v>
      </c>
      <c r="BJ184" s="14" t="s">
        <v>115</v>
      </c>
      <c r="BK184" s="153">
        <f t="shared" si="29"/>
        <v>0</v>
      </c>
      <c r="BL184" s="14" t="s">
        <v>119</v>
      </c>
      <c r="BM184" s="151" t="s">
        <v>321</v>
      </c>
    </row>
    <row r="185" spans="1:65" s="2" customFormat="1" ht="16.5" customHeight="1">
      <c r="A185" s="26"/>
      <c r="B185" s="139"/>
      <c r="C185" s="154" t="s">
        <v>322</v>
      </c>
      <c r="D185" s="154" t="s">
        <v>121</v>
      </c>
      <c r="E185" s="155" t="s">
        <v>135</v>
      </c>
      <c r="F185" s="156" t="s">
        <v>136</v>
      </c>
      <c r="G185" s="157" t="s">
        <v>118</v>
      </c>
      <c r="H185" s="158">
        <v>17</v>
      </c>
      <c r="I185" s="158"/>
      <c r="J185" s="158">
        <f t="shared" si="20"/>
        <v>0</v>
      </c>
      <c r="K185" s="159"/>
      <c r="L185" s="27"/>
      <c r="M185" s="160" t="s">
        <v>1</v>
      </c>
      <c r="N185" s="161" t="s">
        <v>38</v>
      </c>
      <c r="O185" s="149">
        <v>0.26</v>
      </c>
      <c r="P185" s="149">
        <f t="shared" si="21"/>
        <v>4.42</v>
      </c>
      <c r="Q185" s="149">
        <v>0</v>
      </c>
      <c r="R185" s="149">
        <f t="shared" si="22"/>
        <v>0</v>
      </c>
      <c r="S185" s="149">
        <v>0</v>
      </c>
      <c r="T185" s="150">
        <f t="shared" si="2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1" t="s">
        <v>124</v>
      </c>
      <c r="AT185" s="151" t="s">
        <v>121</v>
      </c>
      <c r="AU185" s="151" t="s">
        <v>108</v>
      </c>
      <c r="AY185" s="14" t="s">
        <v>109</v>
      </c>
      <c r="BE185" s="152">
        <f t="shared" si="24"/>
        <v>0</v>
      </c>
      <c r="BF185" s="152">
        <f t="shared" si="25"/>
        <v>0</v>
      </c>
      <c r="BG185" s="152">
        <f t="shared" si="26"/>
        <v>0</v>
      </c>
      <c r="BH185" s="152">
        <f t="shared" si="27"/>
        <v>0</v>
      </c>
      <c r="BI185" s="152">
        <f t="shared" si="28"/>
        <v>0</v>
      </c>
      <c r="BJ185" s="14" t="s">
        <v>115</v>
      </c>
      <c r="BK185" s="153">
        <f t="shared" si="29"/>
        <v>0</v>
      </c>
      <c r="BL185" s="14" t="s">
        <v>124</v>
      </c>
      <c r="BM185" s="151" t="s">
        <v>323</v>
      </c>
    </row>
    <row r="186" spans="1:65" s="2" customFormat="1" ht="22.8">
      <c r="A186" s="26"/>
      <c r="B186" s="139"/>
      <c r="C186" s="140" t="s">
        <v>324</v>
      </c>
      <c r="D186" s="140" t="s">
        <v>106</v>
      </c>
      <c r="E186" s="141" t="s">
        <v>139</v>
      </c>
      <c r="F186" s="142" t="s">
        <v>140</v>
      </c>
      <c r="G186" s="143" t="s">
        <v>118</v>
      </c>
      <c r="H186" s="144">
        <v>10</v>
      </c>
      <c r="I186" s="144"/>
      <c r="J186" s="144">
        <f t="shared" si="20"/>
        <v>0</v>
      </c>
      <c r="K186" s="145"/>
      <c r="L186" s="146"/>
      <c r="M186" s="147" t="s">
        <v>1</v>
      </c>
      <c r="N186" s="148" t="s">
        <v>38</v>
      </c>
      <c r="O186" s="149">
        <v>0</v>
      </c>
      <c r="P186" s="149">
        <f t="shared" si="21"/>
        <v>0</v>
      </c>
      <c r="Q186" s="149">
        <v>1.6000000000000001E-4</v>
      </c>
      <c r="R186" s="149">
        <f t="shared" si="22"/>
        <v>1.6000000000000001E-3</v>
      </c>
      <c r="S186" s="149">
        <v>0</v>
      </c>
      <c r="T186" s="150">
        <f t="shared" si="2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1" t="s">
        <v>268</v>
      </c>
      <c r="AT186" s="151" t="s">
        <v>106</v>
      </c>
      <c r="AU186" s="151" t="s">
        <v>108</v>
      </c>
      <c r="AY186" s="14" t="s">
        <v>109</v>
      </c>
      <c r="BE186" s="152">
        <f t="shared" si="24"/>
        <v>0</v>
      </c>
      <c r="BF186" s="152">
        <f t="shared" si="25"/>
        <v>0</v>
      </c>
      <c r="BG186" s="152">
        <f t="shared" si="26"/>
        <v>0</v>
      </c>
      <c r="BH186" s="152">
        <f t="shared" si="27"/>
        <v>0</v>
      </c>
      <c r="BI186" s="152">
        <f t="shared" si="28"/>
        <v>0</v>
      </c>
      <c r="BJ186" s="14" t="s">
        <v>115</v>
      </c>
      <c r="BK186" s="153">
        <f t="shared" si="29"/>
        <v>0</v>
      </c>
      <c r="BL186" s="14" t="s">
        <v>124</v>
      </c>
      <c r="BM186" s="151" t="s">
        <v>325</v>
      </c>
    </row>
    <row r="187" spans="1:65" s="2" customFormat="1" ht="22.8">
      <c r="A187" s="26"/>
      <c r="B187" s="139"/>
      <c r="C187" s="140" t="s">
        <v>326</v>
      </c>
      <c r="D187" s="140" t="s">
        <v>106</v>
      </c>
      <c r="E187" s="141" t="s">
        <v>143</v>
      </c>
      <c r="F187" s="142" t="s">
        <v>144</v>
      </c>
      <c r="G187" s="143" t="s">
        <v>118</v>
      </c>
      <c r="H187" s="144">
        <v>7</v>
      </c>
      <c r="I187" s="144"/>
      <c r="J187" s="144">
        <f t="shared" si="20"/>
        <v>0</v>
      </c>
      <c r="K187" s="145"/>
      <c r="L187" s="146"/>
      <c r="M187" s="147" t="s">
        <v>1</v>
      </c>
      <c r="N187" s="148" t="s">
        <v>38</v>
      </c>
      <c r="O187" s="149">
        <v>0</v>
      </c>
      <c r="P187" s="149">
        <f t="shared" si="21"/>
        <v>0</v>
      </c>
      <c r="Q187" s="149">
        <v>1.6000000000000001E-4</v>
      </c>
      <c r="R187" s="149">
        <f t="shared" si="22"/>
        <v>1.1200000000000001E-3</v>
      </c>
      <c r="S187" s="149">
        <v>0</v>
      </c>
      <c r="T187" s="150">
        <f t="shared" si="2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1" t="s">
        <v>268</v>
      </c>
      <c r="AT187" s="151" t="s">
        <v>106</v>
      </c>
      <c r="AU187" s="151" t="s">
        <v>108</v>
      </c>
      <c r="AY187" s="14" t="s">
        <v>109</v>
      </c>
      <c r="BE187" s="152">
        <f t="shared" si="24"/>
        <v>0</v>
      </c>
      <c r="BF187" s="152">
        <f t="shared" si="25"/>
        <v>0</v>
      </c>
      <c r="BG187" s="152">
        <f t="shared" si="26"/>
        <v>0</v>
      </c>
      <c r="BH187" s="152">
        <f t="shared" si="27"/>
        <v>0</v>
      </c>
      <c r="BI187" s="152">
        <f t="shared" si="28"/>
        <v>0</v>
      </c>
      <c r="BJ187" s="14" t="s">
        <v>115</v>
      </c>
      <c r="BK187" s="153">
        <f t="shared" si="29"/>
        <v>0</v>
      </c>
      <c r="BL187" s="14" t="s">
        <v>124</v>
      </c>
      <c r="BM187" s="151" t="s">
        <v>327</v>
      </c>
    </row>
    <row r="188" spans="1:65" s="2" customFormat="1" ht="16.5" customHeight="1">
      <c r="A188" s="26"/>
      <c r="B188" s="139"/>
      <c r="C188" s="154" t="s">
        <v>328</v>
      </c>
      <c r="D188" s="154" t="s">
        <v>121</v>
      </c>
      <c r="E188" s="155" t="s">
        <v>147</v>
      </c>
      <c r="F188" s="156" t="s">
        <v>148</v>
      </c>
      <c r="G188" s="157" t="s">
        <v>118</v>
      </c>
      <c r="H188" s="158">
        <v>1</v>
      </c>
      <c r="I188" s="158"/>
      <c r="J188" s="158">
        <f t="shared" si="20"/>
        <v>0</v>
      </c>
      <c r="K188" s="159"/>
      <c r="L188" s="27"/>
      <c r="M188" s="160" t="s">
        <v>1</v>
      </c>
      <c r="N188" s="161" t="s">
        <v>38</v>
      </c>
      <c r="O188" s="149">
        <v>0.35</v>
      </c>
      <c r="P188" s="149">
        <f t="shared" si="21"/>
        <v>0.35</v>
      </c>
      <c r="Q188" s="149">
        <v>0</v>
      </c>
      <c r="R188" s="149">
        <f t="shared" si="22"/>
        <v>0</v>
      </c>
      <c r="S188" s="149">
        <v>0</v>
      </c>
      <c r="T188" s="150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1" t="s">
        <v>124</v>
      </c>
      <c r="AT188" s="151" t="s">
        <v>121</v>
      </c>
      <c r="AU188" s="151" t="s">
        <v>108</v>
      </c>
      <c r="AY188" s="14" t="s">
        <v>109</v>
      </c>
      <c r="BE188" s="152">
        <f t="shared" si="24"/>
        <v>0</v>
      </c>
      <c r="BF188" s="152">
        <f t="shared" si="25"/>
        <v>0</v>
      </c>
      <c r="BG188" s="152">
        <f t="shared" si="26"/>
        <v>0</v>
      </c>
      <c r="BH188" s="152">
        <f t="shared" si="27"/>
        <v>0</v>
      </c>
      <c r="BI188" s="152">
        <f t="shared" si="28"/>
        <v>0</v>
      </c>
      <c r="BJ188" s="14" t="s">
        <v>115</v>
      </c>
      <c r="BK188" s="153">
        <f t="shared" si="29"/>
        <v>0</v>
      </c>
      <c r="BL188" s="14" t="s">
        <v>124</v>
      </c>
      <c r="BM188" s="151" t="s">
        <v>329</v>
      </c>
    </row>
    <row r="189" spans="1:65" s="2" customFormat="1" ht="21.75" customHeight="1">
      <c r="A189" s="26"/>
      <c r="B189" s="139"/>
      <c r="C189" s="140" t="s">
        <v>330</v>
      </c>
      <c r="D189" s="140" t="s">
        <v>106</v>
      </c>
      <c r="E189" s="141" t="s">
        <v>275</v>
      </c>
      <c r="F189" s="142" t="s">
        <v>276</v>
      </c>
      <c r="G189" s="143" t="s">
        <v>118</v>
      </c>
      <c r="H189" s="144">
        <v>1</v>
      </c>
      <c r="I189" s="144"/>
      <c r="J189" s="144">
        <f t="shared" si="20"/>
        <v>0</v>
      </c>
      <c r="K189" s="145"/>
      <c r="L189" s="146"/>
      <c r="M189" s="147" t="s">
        <v>1</v>
      </c>
      <c r="N189" s="148" t="s">
        <v>38</v>
      </c>
      <c r="O189" s="149">
        <v>0</v>
      </c>
      <c r="P189" s="149">
        <f t="shared" si="21"/>
        <v>0</v>
      </c>
      <c r="Q189" s="149">
        <v>3.8999999999999999E-4</v>
      </c>
      <c r="R189" s="149">
        <f t="shared" si="22"/>
        <v>3.8999999999999999E-4</v>
      </c>
      <c r="S189" s="149">
        <v>0</v>
      </c>
      <c r="T189" s="150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1" t="s">
        <v>268</v>
      </c>
      <c r="AT189" s="151" t="s">
        <v>106</v>
      </c>
      <c r="AU189" s="151" t="s">
        <v>108</v>
      </c>
      <c r="AY189" s="14" t="s">
        <v>109</v>
      </c>
      <c r="BE189" s="152">
        <f t="shared" si="24"/>
        <v>0</v>
      </c>
      <c r="BF189" s="152">
        <f t="shared" si="25"/>
        <v>0</v>
      </c>
      <c r="BG189" s="152">
        <f t="shared" si="26"/>
        <v>0</v>
      </c>
      <c r="BH189" s="152">
        <f t="shared" si="27"/>
        <v>0</v>
      </c>
      <c r="BI189" s="152">
        <f t="shared" si="28"/>
        <v>0</v>
      </c>
      <c r="BJ189" s="14" t="s">
        <v>115</v>
      </c>
      <c r="BK189" s="153">
        <f t="shared" si="29"/>
        <v>0</v>
      </c>
      <c r="BL189" s="14" t="s">
        <v>124</v>
      </c>
      <c r="BM189" s="151" t="s">
        <v>331</v>
      </c>
    </row>
    <row r="190" spans="1:65" s="2" customFormat="1" ht="16.5" customHeight="1">
      <c r="A190" s="26"/>
      <c r="B190" s="139"/>
      <c r="C190" s="154" t="s">
        <v>332</v>
      </c>
      <c r="D190" s="154" t="s">
        <v>121</v>
      </c>
      <c r="E190" s="155" t="s">
        <v>171</v>
      </c>
      <c r="F190" s="156" t="s">
        <v>172</v>
      </c>
      <c r="G190" s="157" t="s">
        <v>118</v>
      </c>
      <c r="H190" s="158">
        <v>3</v>
      </c>
      <c r="I190" s="158"/>
      <c r="J190" s="158">
        <f t="shared" si="20"/>
        <v>0</v>
      </c>
      <c r="K190" s="159"/>
      <c r="L190" s="27"/>
      <c r="M190" s="160" t="s">
        <v>1</v>
      </c>
      <c r="N190" s="161" t="s">
        <v>38</v>
      </c>
      <c r="O190" s="149">
        <v>0.43</v>
      </c>
      <c r="P190" s="149">
        <f t="shared" si="21"/>
        <v>1.29</v>
      </c>
      <c r="Q190" s="149">
        <v>0</v>
      </c>
      <c r="R190" s="149">
        <f t="shared" si="22"/>
        <v>0</v>
      </c>
      <c r="S190" s="149">
        <v>0</v>
      </c>
      <c r="T190" s="150">
        <f t="shared" si="2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1" t="s">
        <v>124</v>
      </c>
      <c r="AT190" s="151" t="s">
        <v>121</v>
      </c>
      <c r="AU190" s="151" t="s">
        <v>108</v>
      </c>
      <c r="AY190" s="14" t="s">
        <v>109</v>
      </c>
      <c r="BE190" s="152">
        <f t="shared" si="24"/>
        <v>0</v>
      </c>
      <c r="BF190" s="152">
        <f t="shared" si="25"/>
        <v>0</v>
      </c>
      <c r="BG190" s="152">
        <f t="shared" si="26"/>
        <v>0</v>
      </c>
      <c r="BH190" s="152">
        <f t="shared" si="27"/>
        <v>0</v>
      </c>
      <c r="BI190" s="152">
        <f t="shared" si="28"/>
        <v>0</v>
      </c>
      <c r="BJ190" s="14" t="s">
        <v>115</v>
      </c>
      <c r="BK190" s="153">
        <f t="shared" si="29"/>
        <v>0</v>
      </c>
      <c r="BL190" s="14" t="s">
        <v>124</v>
      </c>
      <c r="BM190" s="151" t="s">
        <v>333</v>
      </c>
    </row>
    <row r="191" spans="1:65" s="2" customFormat="1" ht="21.75" customHeight="1">
      <c r="A191" s="26"/>
      <c r="B191" s="139"/>
      <c r="C191" s="140" t="s">
        <v>124</v>
      </c>
      <c r="D191" s="140" t="s">
        <v>106</v>
      </c>
      <c r="E191" s="141" t="s">
        <v>175</v>
      </c>
      <c r="F191" s="142" t="s">
        <v>176</v>
      </c>
      <c r="G191" s="143" t="s">
        <v>118</v>
      </c>
      <c r="H191" s="144">
        <v>3</v>
      </c>
      <c r="I191" s="144"/>
      <c r="J191" s="144">
        <f t="shared" si="20"/>
        <v>0</v>
      </c>
      <c r="K191" s="145"/>
      <c r="L191" s="146"/>
      <c r="M191" s="147" t="s">
        <v>1</v>
      </c>
      <c r="N191" s="148" t="s">
        <v>38</v>
      </c>
      <c r="O191" s="149">
        <v>0</v>
      </c>
      <c r="P191" s="149">
        <f t="shared" si="21"/>
        <v>0</v>
      </c>
      <c r="Q191" s="149">
        <v>4.4000000000000002E-4</v>
      </c>
      <c r="R191" s="149">
        <f t="shared" si="22"/>
        <v>1.32E-3</v>
      </c>
      <c r="S191" s="149">
        <v>0</v>
      </c>
      <c r="T191" s="150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1" t="s">
        <v>268</v>
      </c>
      <c r="AT191" s="151" t="s">
        <v>106</v>
      </c>
      <c r="AU191" s="151" t="s">
        <v>108</v>
      </c>
      <c r="AY191" s="14" t="s">
        <v>109</v>
      </c>
      <c r="BE191" s="152">
        <f t="shared" si="24"/>
        <v>0</v>
      </c>
      <c r="BF191" s="152">
        <f t="shared" si="25"/>
        <v>0</v>
      </c>
      <c r="BG191" s="152">
        <f t="shared" si="26"/>
        <v>0</v>
      </c>
      <c r="BH191" s="152">
        <f t="shared" si="27"/>
        <v>0</v>
      </c>
      <c r="BI191" s="152">
        <f t="shared" si="28"/>
        <v>0</v>
      </c>
      <c r="BJ191" s="14" t="s">
        <v>115</v>
      </c>
      <c r="BK191" s="153">
        <f t="shared" si="29"/>
        <v>0</v>
      </c>
      <c r="BL191" s="14" t="s">
        <v>124</v>
      </c>
      <c r="BM191" s="151" t="s">
        <v>334</v>
      </c>
    </row>
    <row r="192" spans="1:65" s="2" customFormat="1" ht="16.5" customHeight="1">
      <c r="A192" s="26"/>
      <c r="B192" s="139"/>
      <c r="C192" s="154" t="s">
        <v>335</v>
      </c>
      <c r="D192" s="154" t="s">
        <v>121</v>
      </c>
      <c r="E192" s="155" t="s">
        <v>287</v>
      </c>
      <c r="F192" s="156" t="s">
        <v>288</v>
      </c>
      <c r="G192" s="157" t="s">
        <v>118</v>
      </c>
      <c r="H192" s="158">
        <v>1</v>
      </c>
      <c r="I192" s="158"/>
      <c r="J192" s="158">
        <f t="shared" si="20"/>
        <v>0</v>
      </c>
      <c r="K192" s="159"/>
      <c r="L192" s="27"/>
      <c r="M192" s="160" t="s">
        <v>1</v>
      </c>
      <c r="N192" s="161" t="s">
        <v>38</v>
      </c>
      <c r="O192" s="149">
        <v>0.5</v>
      </c>
      <c r="P192" s="149">
        <f t="shared" si="21"/>
        <v>0.5</v>
      </c>
      <c r="Q192" s="149">
        <v>0</v>
      </c>
      <c r="R192" s="149">
        <f t="shared" si="22"/>
        <v>0</v>
      </c>
      <c r="S192" s="149">
        <v>0</v>
      </c>
      <c r="T192" s="150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1" t="s">
        <v>124</v>
      </c>
      <c r="AT192" s="151" t="s">
        <v>121</v>
      </c>
      <c r="AU192" s="151" t="s">
        <v>108</v>
      </c>
      <c r="AY192" s="14" t="s">
        <v>109</v>
      </c>
      <c r="BE192" s="152">
        <f t="shared" si="24"/>
        <v>0</v>
      </c>
      <c r="BF192" s="152">
        <f t="shared" si="25"/>
        <v>0</v>
      </c>
      <c r="BG192" s="152">
        <f t="shared" si="26"/>
        <v>0</v>
      </c>
      <c r="BH192" s="152">
        <f t="shared" si="27"/>
        <v>0</v>
      </c>
      <c r="BI192" s="152">
        <f t="shared" si="28"/>
        <v>0</v>
      </c>
      <c r="BJ192" s="14" t="s">
        <v>115</v>
      </c>
      <c r="BK192" s="153">
        <f t="shared" si="29"/>
        <v>0</v>
      </c>
      <c r="BL192" s="14" t="s">
        <v>124</v>
      </c>
      <c r="BM192" s="151" t="s">
        <v>336</v>
      </c>
    </row>
    <row r="193" spans="1:65" s="2" customFormat="1" ht="22.8">
      <c r="A193" s="26"/>
      <c r="B193" s="139"/>
      <c r="C193" s="140" t="s">
        <v>337</v>
      </c>
      <c r="D193" s="140" t="s">
        <v>106</v>
      </c>
      <c r="E193" s="141" t="s">
        <v>291</v>
      </c>
      <c r="F193" s="142" t="s">
        <v>292</v>
      </c>
      <c r="G193" s="143" t="s">
        <v>118</v>
      </c>
      <c r="H193" s="144">
        <v>1</v>
      </c>
      <c r="I193" s="144"/>
      <c r="J193" s="144">
        <f t="shared" si="20"/>
        <v>0</v>
      </c>
      <c r="K193" s="145"/>
      <c r="L193" s="146"/>
      <c r="M193" s="147" t="s">
        <v>1</v>
      </c>
      <c r="N193" s="148" t="s">
        <v>38</v>
      </c>
      <c r="O193" s="149">
        <v>0</v>
      </c>
      <c r="P193" s="149">
        <f t="shared" si="21"/>
        <v>0</v>
      </c>
      <c r="Q193" s="149">
        <v>4.2999999999999999E-4</v>
      </c>
      <c r="R193" s="149">
        <f t="shared" si="22"/>
        <v>4.2999999999999999E-4</v>
      </c>
      <c r="S193" s="149">
        <v>0</v>
      </c>
      <c r="T193" s="150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1" t="s">
        <v>268</v>
      </c>
      <c r="AT193" s="151" t="s">
        <v>106</v>
      </c>
      <c r="AU193" s="151" t="s">
        <v>108</v>
      </c>
      <c r="AY193" s="14" t="s">
        <v>109</v>
      </c>
      <c r="BE193" s="152">
        <f t="shared" si="24"/>
        <v>0</v>
      </c>
      <c r="BF193" s="152">
        <f t="shared" si="25"/>
        <v>0</v>
      </c>
      <c r="BG193" s="152">
        <f t="shared" si="26"/>
        <v>0</v>
      </c>
      <c r="BH193" s="152">
        <f t="shared" si="27"/>
        <v>0</v>
      </c>
      <c r="BI193" s="152">
        <f t="shared" si="28"/>
        <v>0</v>
      </c>
      <c r="BJ193" s="14" t="s">
        <v>115</v>
      </c>
      <c r="BK193" s="153">
        <f t="shared" si="29"/>
        <v>0</v>
      </c>
      <c r="BL193" s="14" t="s">
        <v>124</v>
      </c>
      <c r="BM193" s="151" t="s">
        <v>338</v>
      </c>
    </row>
    <row r="194" spans="1:65" s="2" customFormat="1" ht="33" customHeight="1">
      <c r="A194" s="26"/>
      <c r="B194" s="139"/>
      <c r="C194" s="154" t="s">
        <v>339</v>
      </c>
      <c r="D194" s="154" t="s">
        <v>121</v>
      </c>
      <c r="E194" s="155" t="s">
        <v>198</v>
      </c>
      <c r="F194" s="156" t="s">
        <v>199</v>
      </c>
      <c r="G194" s="157" t="s">
        <v>118</v>
      </c>
      <c r="H194" s="158">
        <v>17</v>
      </c>
      <c r="I194" s="158"/>
      <c r="J194" s="158">
        <f t="shared" si="20"/>
        <v>0</v>
      </c>
      <c r="K194" s="159"/>
      <c r="L194" s="27"/>
      <c r="M194" s="160" t="s">
        <v>1</v>
      </c>
      <c r="N194" s="161" t="s">
        <v>38</v>
      </c>
      <c r="O194" s="149">
        <v>6.7000000000000004E-2</v>
      </c>
      <c r="P194" s="149">
        <f t="shared" si="21"/>
        <v>1.139</v>
      </c>
      <c r="Q194" s="149">
        <v>0</v>
      </c>
      <c r="R194" s="149">
        <f t="shared" si="22"/>
        <v>0</v>
      </c>
      <c r="S194" s="149">
        <v>0</v>
      </c>
      <c r="T194" s="150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1" t="s">
        <v>124</v>
      </c>
      <c r="AT194" s="151" t="s">
        <v>121</v>
      </c>
      <c r="AU194" s="151" t="s">
        <v>108</v>
      </c>
      <c r="AY194" s="14" t="s">
        <v>109</v>
      </c>
      <c r="BE194" s="152">
        <f t="shared" si="24"/>
        <v>0</v>
      </c>
      <c r="BF194" s="152">
        <f t="shared" si="25"/>
        <v>0</v>
      </c>
      <c r="BG194" s="152">
        <f t="shared" si="26"/>
        <v>0</v>
      </c>
      <c r="BH194" s="152">
        <f t="shared" si="27"/>
        <v>0</v>
      </c>
      <c r="BI194" s="152">
        <f t="shared" si="28"/>
        <v>0</v>
      </c>
      <c r="BJ194" s="14" t="s">
        <v>115</v>
      </c>
      <c r="BK194" s="153">
        <f t="shared" si="29"/>
        <v>0</v>
      </c>
      <c r="BL194" s="14" t="s">
        <v>124</v>
      </c>
      <c r="BM194" s="151" t="s">
        <v>340</v>
      </c>
    </row>
    <row r="195" spans="1:65" s="2" customFormat="1" ht="24.15" customHeight="1">
      <c r="A195" s="26"/>
      <c r="B195" s="139"/>
      <c r="C195" s="140" t="s">
        <v>341</v>
      </c>
      <c r="D195" s="140" t="s">
        <v>106</v>
      </c>
      <c r="E195" s="141" t="s">
        <v>202</v>
      </c>
      <c r="F195" s="142" t="s">
        <v>203</v>
      </c>
      <c r="G195" s="143" t="s">
        <v>118</v>
      </c>
      <c r="H195" s="144">
        <v>17</v>
      </c>
      <c r="I195" s="144"/>
      <c r="J195" s="144">
        <f t="shared" si="20"/>
        <v>0</v>
      </c>
      <c r="K195" s="145"/>
      <c r="L195" s="146"/>
      <c r="M195" s="147" t="s">
        <v>1</v>
      </c>
      <c r="N195" s="148" t="s">
        <v>38</v>
      </c>
      <c r="O195" s="149">
        <v>0</v>
      </c>
      <c r="P195" s="149">
        <f t="shared" si="21"/>
        <v>0</v>
      </c>
      <c r="Q195" s="149">
        <v>3.0000000000000001E-5</v>
      </c>
      <c r="R195" s="149">
        <f t="shared" si="22"/>
        <v>5.1000000000000004E-4</v>
      </c>
      <c r="S195" s="149">
        <v>0</v>
      </c>
      <c r="T195" s="150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1" t="s">
        <v>268</v>
      </c>
      <c r="AT195" s="151" t="s">
        <v>106</v>
      </c>
      <c r="AU195" s="151" t="s">
        <v>108</v>
      </c>
      <c r="AY195" s="14" t="s">
        <v>109</v>
      </c>
      <c r="BE195" s="152">
        <f t="shared" si="24"/>
        <v>0</v>
      </c>
      <c r="BF195" s="152">
        <f t="shared" si="25"/>
        <v>0</v>
      </c>
      <c r="BG195" s="152">
        <f t="shared" si="26"/>
        <v>0</v>
      </c>
      <c r="BH195" s="152">
        <f t="shared" si="27"/>
        <v>0</v>
      </c>
      <c r="BI195" s="152">
        <f t="shared" si="28"/>
        <v>0</v>
      </c>
      <c r="BJ195" s="14" t="s">
        <v>115</v>
      </c>
      <c r="BK195" s="153">
        <f t="shared" si="29"/>
        <v>0</v>
      </c>
      <c r="BL195" s="14" t="s">
        <v>124</v>
      </c>
      <c r="BM195" s="151" t="s">
        <v>342</v>
      </c>
    </row>
    <row r="196" spans="1:65" s="2" customFormat="1" ht="33" customHeight="1">
      <c r="A196" s="26"/>
      <c r="B196" s="139"/>
      <c r="C196" s="154" t="s">
        <v>343</v>
      </c>
      <c r="D196" s="154" t="s">
        <v>121</v>
      </c>
      <c r="E196" s="155" t="s">
        <v>206</v>
      </c>
      <c r="F196" s="156" t="s">
        <v>207</v>
      </c>
      <c r="G196" s="157" t="s">
        <v>118</v>
      </c>
      <c r="H196" s="158">
        <v>6</v>
      </c>
      <c r="I196" s="158"/>
      <c r="J196" s="158">
        <f t="shared" si="20"/>
        <v>0</v>
      </c>
      <c r="K196" s="159"/>
      <c r="L196" s="27"/>
      <c r="M196" s="160" t="s">
        <v>1</v>
      </c>
      <c r="N196" s="161" t="s">
        <v>38</v>
      </c>
      <c r="O196" s="149">
        <v>8.7999999999999995E-2</v>
      </c>
      <c r="P196" s="149">
        <f t="shared" si="21"/>
        <v>0.52800000000000002</v>
      </c>
      <c r="Q196" s="149">
        <v>0</v>
      </c>
      <c r="R196" s="149">
        <f t="shared" si="22"/>
        <v>0</v>
      </c>
      <c r="S196" s="149">
        <v>0</v>
      </c>
      <c r="T196" s="150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1" t="s">
        <v>124</v>
      </c>
      <c r="AT196" s="151" t="s">
        <v>121</v>
      </c>
      <c r="AU196" s="151" t="s">
        <v>108</v>
      </c>
      <c r="AY196" s="14" t="s">
        <v>109</v>
      </c>
      <c r="BE196" s="152">
        <f t="shared" si="24"/>
        <v>0</v>
      </c>
      <c r="BF196" s="152">
        <f t="shared" si="25"/>
        <v>0</v>
      </c>
      <c r="BG196" s="152">
        <f t="shared" si="26"/>
        <v>0</v>
      </c>
      <c r="BH196" s="152">
        <f t="shared" si="27"/>
        <v>0</v>
      </c>
      <c r="BI196" s="152">
        <f t="shared" si="28"/>
        <v>0</v>
      </c>
      <c r="BJ196" s="14" t="s">
        <v>115</v>
      </c>
      <c r="BK196" s="153">
        <f t="shared" si="29"/>
        <v>0</v>
      </c>
      <c r="BL196" s="14" t="s">
        <v>124</v>
      </c>
      <c r="BM196" s="151" t="s">
        <v>344</v>
      </c>
    </row>
    <row r="197" spans="1:65" s="2" customFormat="1" ht="22.8">
      <c r="A197" s="26"/>
      <c r="B197" s="139"/>
      <c r="C197" s="140" t="s">
        <v>345</v>
      </c>
      <c r="D197" s="140" t="s">
        <v>106</v>
      </c>
      <c r="E197" s="141" t="s">
        <v>210</v>
      </c>
      <c r="F197" s="142" t="s">
        <v>211</v>
      </c>
      <c r="G197" s="143" t="s">
        <v>118</v>
      </c>
      <c r="H197" s="144">
        <v>6</v>
      </c>
      <c r="I197" s="144"/>
      <c r="J197" s="144">
        <f t="shared" si="20"/>
        <v>0</v>
      </c>
      <c r="K197" s="145"/>
      <c r="L197" s="146"/>
      <c r="M197" s="147" t="s">
        <v>1</v>
      </c>
      <c r="N197" s="148" t="s">
        <v>38</v>
      </c>
      <c r="O197" s="149">
        <v>0</v>
      </c>
      <c r="P197" s="149">
        <f t="shared" si="21"/>
        <v>0</v>
      </c>
      <c r="Q197" s="149">
        <v>1.0000000000000001E-5</v>
      </c>
      <c r="R197" s="149">
        <f t="shared" si="22"/>
        <v>6.0000000000000008E-5</v>
      </c>
      <c r="S197" s="149">
        <v>0</v>
      </c>
      <c r="T197" s="150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1" t="s">
        <v>268</v>
      </c>
      <c r="AT197" s="151" t="s">
        <v>106</v>
      </c>
      <c r="AU197" s="151" t="s">
        <v>108</v>
      </c>
      <c r="AY197" s="14" t="s">
        <v>109</v>
      </c>
      <c r="BE197" s="152">
        <f t="shared" si="24"/>
        <v>0</v>
      </c>
      <c r="BF197" s="152">
        <f t="shared" si="25"/>
        <v>0</v>
      </c>
      <c r="BG197" s="152">
        <f t="shared" si="26"/>
        <v>0</v>
      </c>
      <c r="BH197" s="152">
        <f t="shared" si="27"/>
        <v>0</v>
      </c>
      <c r="BI197" s="152">
        <f t="shared" si="28"/>
        <v>0</v>
      </c>
      <c r="BJ197" s="14" t="s">
        <v>115</v>
      </c>
      <c r="BK197" s="153">
        <f t="shared" si="29"/>
        <v>0</v>
      </c>
      <c r="BL197" s="14" t="s">
        <v>124</v>
      </c>
      <c r="BM197" s="151" t="s">
        <v>346</v>
      </c>
    </row>
    <row r="198" spans="1:65" s="2" customFormat="1" ht="22.8">
      <c r="A198" s="26"/>
      <c r="B198" s="139"/>
      <c r="C198" s="140" t="s">
        <v>347</v>
      </c>
      <c r="D198" s="140" t="s">
        <v>106</v>
      </c>
      <c r="E198" s="141" t="s">
        <v>222</v>
      </c>
      <c r="F198" s="142" t="s">
        <v>223</v>
      </c>
      <c r="G198" s="143" t="s">
        <v>118</v>
      </c>
      <c r="H198" s="144">
        <v>2</v>
      </c>
      <c r="I198" s="144"/>
      <c r="J198" s="144">
        <f t="shared" si="20"/>
        <v>0</v>
      </c>
      <c r="K198" s="145"/>
      <c r="L198" s="146"/>
      <c r="M198" s="147" t="s">
        <v>1</v>
      </c>
      <c r="N198" s="148" t="s">
        <v>38</v>
      </c>
      <c r="O198" s="149">
        <v>0</v>
      </c>
      <c r="P198" s="149">
        <f t="shared" si="21"/>
        <v>0</v>
      </c>
      <c r="Q198" s="149">
        <v>0</v>
      </c>
      <c r="R198" s="149">
        <f t="shared" si="22"/>
        <v>0</v>
      </c>
      <c r="S198" s="149">
        <v>0</v>
      </c>
      <c r="T198" s="150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1" t="s">
        <v>268</v>
      </c>
      <c r="AT198" s="151" t="s">
        <v>106</v>
      </c>
      <c r="AU198" s="151" t="s">
        <v>108</v>
      </c>
      <c r="AY198" s="14" t="s">
        <v>109</v>
      </c>
      <c r="BE198" s="152">
        <f t="shared" si="24"/>
        <v>0</v>
      </c>
      <c r="BF198" s="152">
        <f t="shared" si="25"/>
        <v>0</v>
      </c>
      <c r="BG198" s="152">
        <f t="shared" si="26"/>
        <v>0</v>
      </c>
      <c r="BH198" s="152">
        <f t="shared" si="27"/>
        <v>0</v>
      </c>
      <c r="BI198" s="152">
        <f t="shared" si="28"/>
        <v>0</v>
      </c>
      <c r="BJ198" s="14" t="s">
        <v>115</v>
      </c>
      <c r="BK198" s="153">
        <f t="shared" si="29"/>
        <v>0</v>
      </c>
      <c r="BL198" s="14" t="s">
        <v>124</v>
      </c>
      <c r="BM198" s="151" t="s">
        <v>348</v>
      </c>
    </row>
    <row r="199" spans="1:65" s="2" customFormat="1" ht="22.8">
      <c r="A199" s="26"/>
      <c r="B199" s="139"/>
      <c r="C199" s="140" t="s">
        <v>349</v>
      </c>
      <c r="D199" s="140" t="s">
        <v>106</v>
      </c>
      <c r="E199" s="141" t="s">
        <v>230</v>
      </c>
      <c r="F199" s="142" t="s">
        <v>231</v>
      </c>
      <c r="G199" s="143" t="s">
        <v>118</v>
      </c>
      <c r="H199" s="144">
        <v>3</v>
      </c>
      <c r="I199" s="144"/>
      <c r="J199" s="144">
        <f t="shared" si="20"/>
        <v>0</v>
      </c>
      <c r="K199" s="145"/>
      <c r="L199" s="146"/>
      <c r="M199" s="147" t="s">
        <v>1</v>
      </c>
      <c r="N199" s="148" t="s">
        <v>38</v>
      </c>
      <c r="O199" s="149">
        <v>0</v>
      </c>
      <c r="P199" s="149">
        <f t="shared" si="21"/>
        <v>0</v>
      </c>
      <c r="Q199" s="149">
        <v>3.0000000000000001E-5</v>
      </c>
      <c r="R199" s="149">
        <f t="shared" si="22"/>
        <v>9.0000000000000006E-5</v>
      </c>
      <c r="S199" s="149">
        <v>0</v>
      </c>
      <c r="T199" s="150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1" t="s">
        <v>268</v>
      </c>
      <c r="AT199" s="151" t="s">
        <v>106</v>
      </c>
      <c r="AU199" s="151" t="s">
        <v>108</v>
      </c>
      <c r="AY199" s="14" t="s">
        <v>109</v>
      </c>
      <c r="BE199" s="152">
        <f t="shared" si="24"/>
        <v>0</v>
      </c>
      <c r="BF199" s="152">
        <f t="shared" si="25"/>
        <v>0</v>
      </c>
      <c r="BG199" s="152">
        <f t="shared" si="26"/>
        <v>0</v>
      </c>
      <c r="BH199" s="152">
        <f t="shared" si="27"/>
        <v>0</v>
      </c>
      <c r="BI199" s="152">
        <f t="shared" si="28"/>
        <v>0</v>
      </c>
      <c r="BJ199" s="14" t="s">
        <v>115</v>
      </c>
      <c r="BK199" s="153">
        <f t="shared" si="29"/>
        <v>0</v>
      </c>
      <c r="BL199" s="14" t="s">
        <v>124</v>
      </c>
      <c r="BM199" s="151" t="s">
        <v>350</v>
      </c>
    </row>
    <row r="200" spans="1:65" s="2" customFormat="1" ht="16.5" customHeight="1">
      <c r="A200" s="26"/>
      <c r="B200" s="139"/>
      <c r="C200" s="154" t="s">
        <v>351</v>
      </c>
      <c r="D200" s="154" t="s">
        <v>121</v>
      </c>
      <c r="E200" s="155" t="s">
        <v>242</v>
      </c>
      <c r="F200" s="156" t="s">
        <v>243</v>
      </c>
      <c r="G200" s="157" t="s">
        <v>244</v>
      </c>
      <c r="H200" s="158">
        <v>1</v>
      </c>
      <c r="I200" s="158"/>
      <c r="J200" s="158">
        <f t="shared" si="20"/>
        <v>0</v>
      </c>
      <c r="K200" s="159"/>
      <c r="L200" s="27"/>
      <c r="M200" s="160" t="s">
        <v>1</v>
      </c>
      <c r="N200" s="161" t="s">
        <v>38</v>
      </c>
      <c r="O200" s="149">
        <v>0</v>
      </c>
      <c r="P200" s="149">
        <f t="shared" si="21"/>
        <v>0</v>
      </c>
      <c r="Q200" s="149">
        <v>0</v>
      </c>
      <c r="R200" s="149">
        <f t="shared" si="22"/>
        <v>0</v>
      </c>
      <c r="S200" s="149">
        <v>0</v>
      </c>
      <c r="T200" s="150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1" t="s">
        <v>124</v>
      </c>
      <c r="AT200" s="151" t="s">
        <v>121</v>
      </c>
      <c r="AU200" s="151" t="s">
        <v>108</v>
      </c>
      <c r="AY200" s="14" t="s">
        <v>109</v>
      </c>
      <c r="BE200" s="152">
        <f t="shared" si="24"/>
        <v>0</v>
      </c>
      <c r="BF200" s="152">
        <f t="shared" si="25"/>
        <v>0</v>
      </c>
      <c r="BG200" s="152">
        <f t="shared" si="26"/>
        <v>0</v>
      </c>
      <c r="BH200" s="152">
        <f t="shared" si="27"/>
        <v>0</v>
      </c>
      <c r="BI200" s="152">
        <f t="shared" si="28"/>
        <v>0</v>
      </c>
      <c r="BJ200" s="14" t="s">
        <v>115</v>
      </c>
      <c r="BK200" s="153">
        <f t="shared" si="29"/>
        <v>0</v>
      </c>
      <c r="BL200" s="14" t="s">
        <v>124</v>
      </c>
      <c r="BM200" s="151" t="s">
        <v>352</v>
      </c>
    </row>
    <row r="201" spans="1:65" s="2" customFormat="1" ht="16.5" customHeight="1">
      <c r="A201" s="26"/>
      <c r="B201" s="139"/>
      <c r="C201" s="154" t="s">
        <v>353</v>
      </c>
      <c r="D201" s="154" t="s">
        <v>121</v>
      </c>
      <c r="E201" s="155" t="s">
        <v>247</v>
      </c>
      <c r="F201" s="156" t="s">
        <v>248</v>
      </c>
      <c r="G201" s="157" t="s">
        <v>249</v>
      </c>
      <c r="H201" s="158">
        <v>20</v>
      </c>
      <c r="I201" s="158"/>
      <c r="J201" s="158">
        <f t="shared" si="20"/>
        <v>0</v>
      </c>
      <c r="K201" s="159"/>
      <c r="L201" s="27"/>
      <c r="M201" s="160" t="s">
        <v>1</v>
      </c>
      <c r="N201" s="161" t="s">
        <v>38</v>
      </c>
      <c r="O201" s="149">
        <v>0</v>
      </c>
      <c r="P201" s="149">
        <f t="shared" si="21"/>
        <v>0</v>
      </c>
      <c r="Q201" s="149">
        <v>0</v>
      </c>
      <c r="R201" s="149">
        <f t="shared" si="22"/>
        <v>0</v>
      </c>
      <c r="S201" s="149">
        <v>0</v>
      </c>
      <c r="T201" s="150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1" t="s">
        <v>124</v>
      </c>
      <c r="AT201" s="151" t="s">
        <v>121</v>
      </c>
      <c r="AU201" s="151" t="s">
        <v>108</v>
      </c>
      <c r="AY201" s="14" t="s">
        <v>109</v>
      </c>
      <c r="BE201" s="152">
        <f t="shared" si="24"/>
        <v>0</v>
      </c>
      <c r="BF201" s="152">
        <f t="shared" si="25"/>
        <v>0</v>
      </c>
      <c r="BG201" s="152">
        <f t="shared" si="26"/>
        <v>0</v>
      </c>
      <c r="BH201" s="152">
        <f t="shared" si="27"/>
        <v>0</v>
      </c>
      <c r="BI201" s="152">
        <f t="shared" si="28"/>
        <v>0</v>
      </c>
      <c r="BJ201" s="14" t="s">
        <v>115</v>
      </c>
      <c r="BK201" s="153">
        <f t="shared" si="29"/>
        <v>0</v>
      </c>
      <c r="BL201" s="14" t="s">
        <v>124</v>
      </c>
      <c r="BM201" s="151" t="s">
        <v>354</v>
      </c>
    </row>
    <row r="202" spans="1:65" s="12" customFormat="1" ht="20.85" customHeight="1">
      <c r="B202" s="127"/>
      <c r="D202" s="128" t="s">
        <v>71</v>
      </c>
      <c r="E202" s="137" t="s">
        <v>355</v>
      </c>
      <c r="F202" s="137" t="s">
        <v>356</v>
      </c>
      <c r="J202" s="138">
        <f>BK202</f>
        <v>0</v>
      </c>
      <c r="L202" s="127"/>
      <c r="M202" s="131"/>
      <c r="N202" s="132"/>
      <c r="O202" s="132"/>
      <c r="P202" s="133">
        <f>SUM(P203:P228)</f>
        <v>9.4750000000000014</v>
      </c>
      <c r="Q202" s="132"/>
      <c r="R202" s="133">
        <f>SUM(R203:R228)</f>
        <v>6.3830000000000012E-2</v>
      </c>
      <c r="S202" s="132"/>
      <c r="T202" s="134">
        <f>SUM(T203:T228)</f>
        <v>0</v>
      </c>
      <c r="AR202" s="128" t="s">
        <v>114</v>
      </c>
      <c r="AT202" s="135" t="s">
        <v>71</v>
      </c>
      <c r="AU202" s="135" t="s">
        <v>115</v>
      </c>
      <c r="AY202" s="128" t="s">
        <v>109</v>
      </c>
      <c r="BK202" s="136">
        <f>SUM(BK203:BK228)</f>
        <v>0</v>
      </c>
    </row>
    <row r="203" spans="1:65" s="2" customFormat="1" ht="24.15" customHeight="1">
      <c r="A203" s="26"/>
      <c r="B203" s="139"/>
      <c r="C203" s="140" t="s">
        <v>357</v>
      </c>
      <c r="D203" s="140" t="s">
        <v>106</v>
      </c>
      <c r="E203" s="141" t="s">
        <v>358</v>
      </c>
      <c r="F203" s="142" t="s">
        <v>359</v>
      </c>
      <c r="G203" s="143" t="s">
        <v>118</v>
      </c>
      <c r="H203" s="144">
        <v>1</v>
      </c>
      <c r="I203" s="144"/>
      <c r="J203" s="144">
        <f t="shared" ref="J203:J228" si="30">ROUND(I203*H203,3)</f>
        <v>0</v>
      </c>
      <c r="K203" s="145"/>
      <c r="L203" s="146"/>
      <c r="M203" s="147" t="s">
        <v>1</v>
      </c>
      <c r="N203" s="148" t="s">
        <v>38</v>
      </c>
      <c r="O203" s="149">
        <v>0</v>
      </c>
      <c r="P203" s="149">
        <f t="shared" ref="P203:P228" si="31">O203*H203</f>
        <v>0</v>
      </c>
      <c r="Q203" s="149">
        <v>5.8000000000000003E-2</v>
      </c>
      <c r="R203" s="149">
        <f t="shared" ref="R203:R228" si="32">Q203*H203</f>
        <v>5.8000000000000003E-2</v>
      </c>
      <c r="S203" s="149">
        <v>0</v>
      </c>
      <c r="T203" s="150">
        <f t="shared" ref="T203:T228" si="33"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1" t="s">
        <v>119</v>
      </c>
      <c r="AT203" s="151" t="s">
        <v>106</v>
      </c>
      <c r="AU203" s="151" t="s">
        <v>108</v>
      </c>
      <c r="AY203" s="14" t="s">
        <v>109</v>
      </c>
      <c r="BE203" s="152">
        <f t="shared" ref="BE203:BE228" si="34">IF(N203="základná",J203,0)</f>
        <v>0</v>
      </c>
      <c r="BF203" s="152">
        <f t="shared" ref="BF203:BF228" si="35">IF(N203="znížená",J203,0)</f>
        <v>0</v>
      </c>
      <c r="BG203" s="152">
        <f t="shared" ref="BG203:BG228" si="36">IF(N203="zákl. prenesená",J203,0)</f>
        <v>0</v>
      </c>
      <c r="BH203" s="152">
        <f t="shared" ref="BH203:BH228" si="37">IF(N203="zníž. prenesená",J203,0)</f>
        <v>0</v>
      </c>
      <c r="BI203" s="152">
        <f t="shared" ref="BI203:BI228" si="38">IF(N203="nulová",J203,0)</f>
        <v>0</v>
      </c>
      <c r="BJ203" s="14" t="s">
        <v>115</v>
      </c>
      <c r="BK203" s="153">
        <f t="shared" ref="BK203:BK228" si="39">ROUND(I203*H203,3)</f>
        <v>0</v>
      </c>
      <c r="BL203" s="14" t="s">
        <v>119</v>
      </c>
      <c r="BM203" s="151" t="s">
        <v>360</v>
      </c>
    </row>
    <row r="204" spans="1:65" s="2" customFormat="1" ht="16.5" customHeight="1">
      <c r="A204" s="26"/>
      <c r="B204" s="139"/>
      <c r="C204" s="154" t="s">
        <v>361</v>
      </c>
      <c r="D204" s="154" t="s">
        <v>121</v>
      </c>
      <c r="E204" s="155" t="s">
        <v>258</v>
      </c>
      <c r="F204" s="156" t="s">
        <v>259</v>
      </c>
      <c r="G204" s="157" t="s">
        <v>118</v>
      </c>
      <c r="H204" s="158">
        <v>1</v>
      </c>
      <c r="I204" s="158"/>
      <c r="J204" s="158">
        <f t="shared" si="30"/>
        <v>0</v>
      </c>
      <c r="K204" s="159"/>
      <c r="L204" s="27"/>
      <c r="M204" s="160" t="s">
        <v>1</v>
      </c>
      <c r="N204" s="161" t="s">
        <v>38</v>
      </c>
      <c r="O204" s="149">
        <v>0.37</v>
      </c>
      <c r="P204" s="149">
        <f t="shared" si="31"/>
        <v>0.37</v>
      </c>
      <c r="Q204" s="149">
        <v>0</v>
      </c>
      <c r="R204" s="149">
        <f t="shared" si="32"/>
        <v>0</v>
      </c>
      <c r="S204" s="149">
        <v>0</v>
      </c>
      <c r="T204" s="150">
        <f t="shared" si="3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1" t="s">
        <v>124</v>
      </c>
      <c r="AT204" s="151" t="s">
        <v>121</v>
      </c>
      <c r="AU204" s="151" t="s">
        <v>108</v>
      </c>
      <c r="AY204" s="14" t="s">
        <v>109</v>
      </c>
      <c r="BE204" s="152">
        <f t="shared" si="34"/>
        <v>0</v>
      </c>
      <c r="BF204" s="152">
        <f t="shared" si="35"/>
        <v>0</v>
      </c>
      <c r="BG204" s="152">
        <f t="shared" si="36"/>
        <v>0</v>
      </c>
      <c r="BH204" s="152">
        <f t="shared" si="37"/>
        <v>0</v>
      </c>
      <c r="BI204" s="152">
        <f t="shared" si="38"/>
        <v>0</v>
      </c>
      <c r="BJ204" s="14" t="s">
        <v>115</v>
      </c>
      <c r="BK204" s="153">
        <f t="shared" si="39"/>
        <v>0</v>
      </c>
      <c r="BL204" s="14" t="s">
        <v>124</v>
      </c>
      <c r="BM204" s="151" t="s">
        <v>362</v>
      </c>
    </row>
    <row r="205" spans="1:65" s="2" customFormat="1" ht="21.75" customHeight="1">
      <c r="A205" s="26"/>
      <c r="B205" s="139"/>
      <c r="C205" s="140" t="s">
        <v>363</v>
      </c>
      <c r="D205" s="140" t="s">
        <v>106</v>
      </c>
      <c r="E205" s="141" t="s">
        <v>262</v>
      </c>
      <c r="F205" s="142" t="s">
        <v>263</v>
      </c>
      <c r="G205" s="143" t="s">
        <v>118</v>
      </c>
      <c r="H205" s="144">
        <v>1</v>
      </c>
      <c r="I205" s="144"/>
      <c r="J205" s="144">
        <f t="shared" si="30"/>
        <v>0</v>
      </c>
      <c r="K205" s="145"/>
      <c r="L205" s="146"/>
      <c r="M205" s="147" t="s">
        <v>1</v>
      </c>
      <c r="N205" s="148" t="s">
        <v>38</v>
      </c>
      <c r="O205" s="149">
        <v>0</v>
      </c>
      <c r="P205" s="149">
        <f t="shared" si="31"/>
        <v>0</v>
      </c>
      <c r="Q205" s="149">
        <v>3.2000000000000003E-4</v>
      </c>
      <c r="R205" s="149">
        <f t="shared" si="32"/>
        <v>3.2000000000000003E-4</v>
      </c>
      <c r="S205" s="149">
        <v>0</v>
      </c>
      <c r="T205" s="150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1" t="s">
        <v>119</v>
      </c>
      <c r="AT205" s="151" t="s">
        <v>106</v>
      </c>
      <c r="AU205" s="151" t="s">
        <v>108</v>
      </c>
      <c r="AY205" s="14" t="s">
        <v>109</v>
      </c>
      <c r="BE205" s="152">
        <f t="shared" si="34"/>
        <v>0</v>
      </c>
      <c r="BF205" s="152">
        <f t="shared" si="35"/>
        <v>0</v>
      </c>
      <c r="BG205" s="152">
        <f t="shared" si="36"/>
        <v>0</v>
      </c>
      <c r="BH205" s="152">
        <f t="shared" si="37"/>
        <v>0</v>
      </c>
      <c r="BI205" s="152">
        <f t="shared" si="38"/>
        <v>0</v>
      </c>
      <c r="BJ205" s="14" t="s">
        <v>115</v>
      </c>
      <c r="BK205" s="153">
        <f t="shared" si="39"/>
        <v>0</v>
      </c>
      <c r="BL205" s="14" t="s">
        <v>119</v>
      </c>
      <c r="BM205" s="151" t="s">
        <v>364</v>
      </c>
    </row>
    <row r="206" spans="1:65" s="2" customFormat="1" ht="16.5" customHeight="1">
      <c r="A206" s="26"/>
      <c r="B206" s="139"/>
      <c r="C206" s="154" t="s">
        <v>365</v>
      </c>
      <c r="D206" s="154" t="s">
        <v>121</v>
      </c>
      <c r="E206" s="155" t="s">
        <v>135</v>
      </c>
      <c r="F206" s="156" t="s">
        <v>136</v>
      </c>
      <c r="G206" s="157" t="s">
        <v>118</v>
      </c>
      <c r="H206" s="158">
        <v>11</v>
      </c>
      <c r="I206" s="158"/>
      <c r="J206" s="158">
        <f t="shared" si="30"/>
        <v>0</v>
      </c>
      <c r="K206" s="159"/>
      <c r="L206" s="27"/>
      <c r="M206" s="160" t="s">
        <v>1</v>
      </c>
      <c r="N206" s="161" t="s">
        <v>38</v>
      </c>
      <c r="O206" s="149">
        <v>0.26</v>
      </c>
      <c r="P206" s="149">
        <f t="shared" si="31"/>
        <v>2.8600000000000003</v>
      </c>
      <c r="Q206" s="149">
        <v>0</v>
      </c>
      <c r="R206" s="149">
        <f t="shared" si="32"/>
        <v>0</v>
      </c>
      <c r="S206" s="149">
        <v>0</v>
      </c>
      <c r="T206" s="150">
        <f t="shared" si="3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1" t="s">
        <v>124</v>
      </c>
      <c r="AT206" s="151" t="s">
        <v>121</v>
      </c>
      <c r="AU206" s="151" t="s">
        <v>108</v>
      </c>
      <c r="AY206" s="14" t="s">
        <v>109</v>
      </c>
      <c r="BE206" s="152">
        <f t="shared" si="34"/>
        <v>0</v>
      </c>
      <c r="BF206" s="152">
        <f t="shared" si="35"/>
        <v>0</v>
      </c>
      <c r="BG206" s="152">
        <f t="shared" si="36"/>
        <v>0</v>
      </c>
      <c r="BH206" s="152">
        <f t="shared" si="37"/>
        <v>0</v>
      </c>
      <c r="BI206" s="152">
        <f t="shared" si="38"/>
        <v>0</v>
      </c>
      <c r="BJ206" s="14" t="s">
        <v>115</v>
      </c>
      <c r="BK206" s="153">
        <f t="shared" si="39"/>
        <v>0</v>
      </c>
      <c r="BL206" s="14" t="s">
        <v>124</v>
      </c>
      <c r="BM206" s="151" t="s">
        <v>366</v>
      </c>
    </row>
    <row r="207" spans="1:65" s="2" customFormat="1" ht="22.8">
      <c r="A207" s="26"/>
      <c r="B207" s="139"/>
      <c r="C207" s="140" t="s">
        <v>367</v>
      </c>
      <c r="D207" s="140" t="s">
        <v>106</v>
      </c>
      <c r="E207" s="141" t="s">
        <v>139</v>
      </c>
      <c r="F207" s="142" t="s">
        <v>140</v>
      </c>
      <c r="G207" s="143" t="s">
        <v>118</v>
      </c>
      <c r="H207" s="144">
        <v>8</v>
      </c>
      <c r="I207" s="144"/>
      <c r="J207" s="144">
        <f t="shared" si="30"/>
        <v>0</v>
      </c>
      <c r="K207" s="145"/>
      <c r="L207" s="146"/>
      <c r="M207" s="147" t="s">
        <v>1</v>
      </c>
      <c r="N207" s="148" t="s">
        <v>38</v>
      </c>
      <c r="O207" s="149">
        <v>0</v>
      </c>
      <c r="P207" s="149">
        <f t="shared" si="31"/>
        <v>0</v>
      </c>
      <c r="Q207" s="149">
        <v>1.6000000000000001E-4</v>
      </c>
      <c r="R207" s="149">
        <f t="shared" si="32"/>
        <v>1.2800000000000001E-3</v>
      </c>
      <c r="S207" s="149">
        <v>0</v>
      </c>
      <c r="T207" s="150">
        <f t="shared" si="3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1" t="s">
        <v>268</v>
      </c>
      <c r="AT207" s="151" t="s">
        <v>106</v>
      </c>
      <c r="AU207" s="151" t="s">
        <v>108</v>
      </c>
      <c r="AY207" s="14" t="s">
        <v>109</v>
      </c>
      <c r="BE207" s="152">
        <f t="shared" si="34"/>
        <v>0</v>
      </c>
      <c r="BF207" s="152">
        <f t="shared" si="35"/>
        <v>0</v>
      </c>
      <c r="BG207" s="152">
        <f t="shared" si="36"/>
        <v>0</v>
      </c>
      <c r="BH207" s="152">
        <f t="shared" si="37"/>
        <v>0</v>
      </c>
      <c r="BI207" s="152">
        <f t="shared" si="38"/>
        <v>0</v>
      </c>
      <c r="BJ207" s="14" t="s">
        <v>115</v>
      </c>
      <c r="BK207" s="153">
        <f t="shared" si="39"/>
        <v>0</v>
      </c>
      <c r="BL207" s="14" t="s">
        <v>124</v>
      </c>
      <c r="BM207" s="151" t="s">
        <v>368</v>
      </c>
    </row>
    <row r="208" spans="1:65" s="2" customFormat="1" ht="22.8">
      <c r="A208" s="26"/>
      <c r="B208" s="139"/>
      <c r="C208" s="140" t="s">
        <v>369</v>
      </c>
      <c r="D208" s="140" t="s">
        <v>106</v>
      </c>
      <c r="E208" s="141" t="s">
        <v>143</v>
      </c>
      <c r="F208" s="142" t="s">
        <v>144</v>
      </c>
      <c r="G208" s="143" t="s">
        <v>118</v>
      </c>
      <c r="H208" s="144">
        <v>3</v>
      </c>
      <c r="I208" s="144"/>
      <c r="J208" s="144">
        <f t="shared" si="30"/>
        <v>0</v>
      </c>
      <c r="K208" s="145"/>
      <c r="L208" s="146"/>
      <c r="M208" s="147" t="s">
        <v>1</v>
      </c>
      <c r="N208" s="148" t="s">
        <v>38</v>
      </c>
      <c r="O208" s="149">
        <v>0</v>
      </c>
      <c r="P208" s="149">
        <f t="shared" si="31"/>
        <v>0</v>
      </c>
      <c r="Q208" s="149">
        <v>1.6000000000000001E-4</v>
      </c>
      <c r="R208" s="149">
        <f t="shared" si="32"/>
        <v>4.8000000000000007E-4</v>
      </c>
      <c r="S208" s="149">
        <v>0</v>
      </c>
      <c r="T208" s="150">
        <f t="shared" si="3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1" t="s">
        <v>268</v>
      </c>
      <c r="AT208" s="151" t="s">
        <v>106</v>
      </c>
      <c r="AU208" s="151" t="s">
        <v>108</v>
      </c>
      <c r="AY208" s="14" t="s">
        <v>109</v>
      </c>
      <c r="BE208" s="152">
        <f t="shared" si="34"/>
        <v>0</v>
      </c>
      <c r="BF208" s="152">
        <f t="shared" si="35"/>
        <v>0</v>
      </c>
      <c r="BG208" s="152">
        <f t="shared" si="36"/>
        <v>0</v>
      </c>
      <c r="BH208" s="152">
        <f t="shared" si="37"/>
        <v>0</v>
      </c>
      <c r="BI208" s="152">
        <f t="shared" si="38"/>
        <v>0</v>
      </c>
      <c r="BJ208" s="14" t="s">
        <v>115</v>
      </c>
      <c r="BK208" s="153">
        <f t="shared" si="39"/>
        <v>0</v>
      </c>
      <c r="BL208" s="14" t="s">
        <v>124</v>
      </c>
      <c r="BM208" s="151" t="s">
        <v>370</v>
      </c>
    </row>
    <row r="209" spans="1:65" s="2" customFormat="1" ht="16.5" customHeight="1">
      <c r="A209" s="26"/>
      <c r="B209" s="139"/>
      <c r="C209" s="154" t="s">
        <v>371</v>
      </c>
      <c r="D209" s="154" t="s">
        <v>121</v>
      </c>
      <c r="E209" s="155" t="s">
        <v>147</v>
      </c>
      <c r="F209" s="156" t="s">
        <v>148</v>
      </c>
      <c r="G209" s="157" t="s">
        <v>118</v>
      </c>
      <c r="H209" s="158">
        <v>4</v>
      </c>
      <c r="I209" s="158"/>
      <c r="J209" s="158">
        <f t="shared" si="30"/>
        <v>0</v>
      </c>
      <c r="K209" s="159"/>
      <c r="L209" s="27"/>
      <c r="M209" s="160" t="s">
        <v>1</v>
      </c>
      <c r="N209" s="161" t="s">
        <v>38</v>
      </c>
      <c r="O209" s="149">
        <v>0.35</v>
      </c>
      <c r="P209" s="149">
        <f t="shared" si="31"/>
        <v>1.4</v>
      </c>
      <c r="Q209" s="149">
        <v>0</v>
      </c>
      <c r="R209" s="149">
        <f t="shared" si="32"/>
        <v>0</v>
      </c>
      <c r="S209" s="149">
        <v>0</v>
      </c>
      <c r="T209" s="150">
        <f t="shared" si="3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1" t="s">
        <v>124</v>
      </c>
      <c r="AT209" s="151" t="s">
        <v>121</v>
      </c>
      <c r="AU209" s="151" t="s">
        <v>108</v>
      </c>
      <c r="AY209" s="14" t="s">
        <v>109</v>
      </c>
      <c r="BE209" s="152">
        <f t="shared" si="34"/>
        <v>0</v>
      </c>
      <c r="BF209" s="152">
        <f t="shared" si="35"/>
        <v>0</v>
      </c>
      <c r="BG209" s="152">
        <f t="shared" si="36"/>
        <v>0</v>
      </c>
      <c r="BH209" s="152">
        <f t="shared" si="37"/>
        <v>0</v>
      </c>
      <c r="BI209" s="152">
        <f t="shared" si="38"/>
        <v>0</v>
      </c>
      <c r="BJ209" s="14" t="s">
        <v>115</v>
      </c>
      <c r="BK209" s="153">
        <f t="shared" si="39"/>
        <v>0</v>
      </c>
      <c r="BL209" s="14" t="s">
        <v>124</v>
      </c>
      <c r="BM209" s="151" t="s">
        <v>372</v>
      </c>
    </row>
    <row r="210" spans="1:65" s="2" customFormat="1" ht="21.75" customHeight="1">
      <c r="A210" s="26"/>
      <c r="B210" s="139"/>
      <c r="C210" s="140" t="s">
        <v>373</v>
      </c>
      <c r="D210" s="140" t="s">
        <v>106</v>
      </c>
      <c r="E210" s="141" t="s">
        <v>374</v>
      </c>
      <c r="F210" s="142" t="s">
        <v>375</v>
      </c>
      <c r="G210" s="143" t="s">
        <v>118</v>
      </c>
      <c r="H210" s="144">
        <v>2</v>
      </c>
      <c r="I210" s="144"/>
      <c r="J210" s="144">
        <f t="shared" si="30"/>
        <v>0</v>
      </c>
      <c r="K210" s="145"/>
      <c r="L210" s="146"/>
      <c r="M210" s="147" t="s">
        <v>1</v>
      </c>
      <c r="N210" s="148" t="s">
        <v>38</v>
      </c>
      <c r="O210" s="149">
        <v>0</v>
      </c>
      <c r="P210" s="149">
        <f t="shared" si="31"/>
        <v>0</v>
      </c>
      <c r="Q210" s="149">
        <v>3.1E-4</v>
      </c>
      <c r="R210" s="149">
        <f t="shared" si="32"/>
        <v>6.2E-4</v>
      </c>
      <c r="S210" s="149">
        <v>0</v>
      </c>
      <c r="T210" s="150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1" t="s">
        <v>268</v>
      </c>
      <c r="AT210" s="151" t="s">
        <v>106</v>
      </c>
      <c r="AU210" s="151" t="s">
        <v>108</v>
      </c>
      <c r="AY210" s="14" t="s">
        <v>109</v>
      </c>
      <c r="BE210" s="152">
        <f t="shared" si="34"/>
        <v>0</v>
      </c>
      <c r="BF210" s="152">
        <f t="shared" si="35"/>
        <v>0</v>
      </c>
      <c r="BG210" s="152">
        <f t="shared" si="36"/>
        <v>0</v>
      </c>
      <c r="BH210" s="152">
        <f t="shared" si="37"/>
        <v>0</v>
      </c>
      <c r="BI210" s="152">
        <f t="shared" si="38"/>
        <v>0</v>
      </c>
      <c r="BJ210" s="14" t="s">
        <v>115</v>
      </c>
      <c r="BK210" s="153">
        <f t="shared" si="39"/>
        <v>0</v>
      </c>
      <c r="BL210" s="14" t="s">
        <v>124</v>
      </c>
      <c r="BM210" s="151" t="s">
        <v>376</v>
      </c>
    </row>
    <row r="211" spans="1:65" s="2" customFormat="1" ht="21.75" customHeight="1">
      <c r="A211" s="26"/>
      <c r="B211" s="139"/>
      <c r="C211" s="140" t="s">
        <v>377</v>
      </c>
      <c r="D211" s="140" t="s">
        <v>106</v>
      </c>
      <c r="E211" s="141" t="s">
        <v>155</v>
      </c>
      <c r="F211" s="142" t="s">
        <v>156</v>
      </c>
      <c r="G211" s="143" t="s">
        <v>118</v>
      </c>
      <c r="H211" s="144">
        <v>2</v>
      </c>
      <c r="I211" s="144"/>
      <c r="J211" s="144">
        <f t="shared" si="30"/>
        <v>0</v>
      </c>
      <c r="K211" s="145"/>
      <c r="L211" s="146"/>
      <c r="M211" s="147" t="s">
        <v>1</v>
      </c>
      <c r="N211" s="148" t="s">
        <v>38</v>
      </c>
      <c r="O211" s="149">
        <v>0</v>
      </c>
      <c r="P211" s="149">
        <f t="shared" si="31"/>
        <v>0</v>
      </c>
      <c r="Q211" s="149">
        <v>4.2999999999999999E-4</v>
      </c>
      <c r="R211" s="149">
        <f t="shared" si="32"/>
        <v>8.5999999999999998E-4</v>
      </c>
      <c r="S211" s="149">
        <v>0</v>
      </c>
      <c r="T211" s="150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1" t="s">
        <v>268</v>
      </c>
      <c r="AT211" s="151" t="s">
        <v>106</v>
      </c>
      <c r="AU211" s="151" t="s">
        <v>108</v>
      </c>
      <c r="AY211" s="14" t="s">
        <v>109</v>
      </c>
      <c r="BE211" s="152">
        <f t="shared" si="34"/>
        <v>0</v>
      </c>
      <c r="BF211" s="152">
        <f t="shared" si="35"/>
        <v>0</v>
      </c>
      <c r="BG211" s="152">
        <f t="shared" si="36"/>
        <v>0</v>
      </c>
      <c r="BH211" s="152">
        <f t="shared" si="37"/>
        <v>0</v>
      </c>
      <c r="BI211" s="152">
        <f t="shared" si="38"/>
        <v>0</v>
      </c>
      <c r="BJ211" s="14" t="s">
        <v>115</v>
      </c>
      <c r="BK211" s="153">
        <f t="shared" si="39"/>
        <v>0</v>
      </c>
      <c r="BL211" s="14" t="s">
        <v>124</v>
      </c>
      <c r="BM211" s="151" t="s">
        <v>378</v>
      </c>
    </row>
    <row r="212" spans="1:65" s="2" customFormat="1" ht="16.5" customHeight="1">
      <c r="A212" s="26"/>
      <c r="B212" s="139"/>
      <c r="C212" s="154" t="s">
        <v>379</v>
      </c>
      <c r="D212" s="154" t="s">
        <v>121</v>
      </c>
      <c r="E212" s="155" t="s">
        <v>171</v>
      </c>
      <c r="F212" s="156" t="s">
        <v>172</v>
      </c>
      <c r="G212" s="157" t="s">
        <v>118</v>
      </c>
      <c r="H212" s="158">
        <v>1</v>
      </c>
      <c r="I212" s="158"/>
      <c r="J212" s="158">
        <f t="shared" si="30"/>
        <v>0</v>
      </c>
      <c r="K212" s="159"/>
      <c r="L212" s="27"/>
      <c r="M212" s="160" t="s">
        <v>1</v>
      </c>
      <c r="N212" s="161" t="s">
        <v>38</v>
      </c>
      <c r="O212" s="149">
        <v>0.43</v>
      </c>
      <c r="P212" s="149">
        <f t="shared" si="31"/>
        <v>0.43</v>
      </c>
      <c r="Q212" s="149">
        <v>0</v>
      </c>
      <c r="R212" s="149">
        <f t="shared" si="32"/>
        <v>0</v>
      </c>
      <c r="S212" s="149">
        <v>0</v>
      </c>
      <c r="T212" s="150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1" t="s">
        <v>124</v>
      </c>
      <c r="AT212" s="151" t="s">
        <v>121</v>
      </c>
      <c r="AU212" s="151" t="s">
        <v>108</v>
      </c>
      <c r="AY212" s="14" t="s">
        <v>109</v>
      </c>
      <c r="BE212" s="152">
        <f t="shared" si="34"/>
        <v>0</v>
      </c>
      <c r="BF212" s="152">
        <f t="shared" si="35"/>
        <v>0</v>
      </c>
      <c r="BG212" s="152">
        <f t="shared" si="36"/>
        <v>0</v>
      </c>
      <c r="BH212" s="152">
        <f t="shared" si="37"/>
        <v>0</v>
      </c>
      <c r="BI212" s="152">
        <f t="shared" si="38"/>
        <v>0</v>
      </c>
      <c r="BJ212" s="14" t="s">
        <v>115</v>
      </c>
      <c r="BK212" s="153">
        <f t="shared" si="39"/>
        <v>0</v>
      </c>
      <c r="BL212" s="14" t="s">
        <v>124</v>
      </c>
      <c r="BM212" s="151" t="s">
        <v>380</v>
      </c>
    </row>
    <row r="213" spans="1:65" s="2" customFormat="1" ht="21.75" customHeight="1">
      <c r="A213" s="26"/>
      <c r="B213" s="139"/>
      <c r="C213" s="140" t="s">
        <v>381</v>
      </c>
      <c r="D213" s="140" t="s">
        <v>106</v>
      </c>
      <c r="E213" s="141" t="s">
        <v>175</v>
      </c>
      <c r="F213" s="142" t="s">
        <v>176</v>
      </c>
      <c r="G213" s="143" t="s">
        <v>118</v>
      </c>
      <c r="H213" s="144">
        <v>1</v>
      </c>
      <c r="I213" s="144"/>
      <c r="J213" s="144">
        <f t="shared" si="30"/>
        <v>0</v>
      </c>
      <c r="K213" s="145"/>
      <c r="L213" s="146"/>
      <c r="M213" s="147" t="s">
        <v>1</v>
      </c>
      <c r="N213" s="148" t="s">
        <v>38</v>
      </c>
      <c r="O213" s="149">
        <v>0</v>
      </c>
      <c r="P213" s="149">
        <f t="shared" si="31"/>
        <v>0</v>
      </c>
      <c r="Q213" s="149">
        <v>4.4000000000000002E-4</v>
      </c>
      <c r="R213" s="149">
        <f t="shared" si="32"/>
        <v>4.4000000000000002E-4</v>
      </c>
      <c r="S213" s="149">
        <v>0</v>
      </c>
      <c r="T213" s="150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1" t="s">
        <v>268</v>
      </c>
      <c r="AT213" s="151" t="s">
        <v>106</v>
      </c>
      <c r="AU213" s="151" t="s">
        <v>108</v>
      </c>
      <c r="AY213" s="14" t="s">
        <v>109</v>
      </c>
      <c r="BE213" s="152">
        <f t="shared" si="34"/>
        <v>0</v>
      </c>
      <c r="BF213" s="152">
        <f t="shared" si="35"/>
        <v>0</v>
      </c>
      <c r="BG213" s="152">
        <f t="shared" si="36"/>
        <v>0</v>
      </c>
      <c r="BH213" s="152">
        <f t="shared" si="37"/>
        <v>0</v>
      </c>
      <c r="BI213" s="152">
        <f t="shared" si="38"/>
        <v>0</v>
      </c>
      <c r="BJ213" s="14" t="s">
        <v>115</v>
      </c>
      <c r="BK213" s="153">
        <f t="shared" si="39"/>
        <v>0</v>
      </c>
      <c r="BL213" s="14" t="s">
        <v>124</v>
      </c>
      <c r="BM213" s="151" t="s">
        <v>382</v>
      </c>
    </row>
    <row r="214" spans="1:65" s="2" customFormat="1" ht="16.5" customHeight="1">
      <c r="A214" s="26"/>
      <c r="B214" s="139"/>
      <c r="C214" s="154" t="s">
        <v>383</v>
      </c>
      <c r="D214" s="154" t="s">
        <v>121</v>
      </c>
      <c r="E214" s="155" t="s">
        <v>287</v>
      </c>
      <c r="F214" s="156" t="s">
        <v>288</v>
      </c>
      <c r="G214" s="157" t="s">
        <v>118</v>
      </c>
      <c r="H214" s="158">
        <v>1</v>
      </c>
      <c r="I214" s="158"/>
      <c r="J214" s="158">
        <f t="shared" si="30"/>
        <v>0</v>
      </c>
      <c r="K214" s="159"/>
      <c r="L214" s="27"/>
      <c r="M214" s="160" t="s">
        <v>1</v>
      </c>
      <c r="N214" s="161" t="s">
        <v>38</v>
      </c>
      <c r="O214" s="149">
        <v>0.5</v>
      </c>
      <c r="P214" s="149">
        <f t="shared" si="31"/>
        <v>0.5</v>
      </c>
      <c r="Q214" s="149">
        <v>0</v>
      </c>
      <c r="R214" s="149">
        <f t="shared" si="32"/>
        <v>0</v>
      </c>
      <c r="S214" s="149">
        <v>0</v>
      </c>
      <c r="T214" s="150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1" t="s">
        <v>124</v>
      </c>
      <c r="AT214" s="151" t="s">
        <v>121</v>
      </c>
      <c r="AU214" s="151" t="s">
        <v>108</v>
      </c>
      <c r="AY214" s="14" t="s">
        <v>109</v>
      </c>
      <c r="BE214" s="152">
        <f t="shared" si="34"/>
        <v>0</v>
      </c>
      <c r="BF214" s="152">
        <f t="shared" si="35"/>
        <v>0</v>
      </c>
      <c r="BG214" s="152">
        <f t="shared" si="36"/>
        <v>0</v>
      </c>
      <c r="BH214" s="152">
        <f t="shared" si="37"/>
        <v>0</v>
      </c>
      <c r="BI214" s="152">
        <f t="shared" si="38"/>
        <v>0</v>
      </c>
      <c r="BJ214" s="14" t="s">
        <v>115</v>
      </c>
      <c r="BK214" s="153">
        <f t="shared" si="39"/>
        <v>0</v>
      </c>
      <c r="BL214" s="14" t="s">
        <v>124</v>
      </c>
      <c r="BM214" s="151" t="s">
        <v>384</v>
      </c>
    </row>
    <row r="215" spans="1:65" s="2" customFormat="1" ht="22.8">
      <c r="A215" s="26"/>
      <c r="B215" s="139"/>
      <c r="C215" s="140" t="s">
        <v>385</v>
      </c>
      <c r="D215" s="140" t="s">
        <v>106</v>
      </c>
      <c r="E215" s="141" t="s">
        <v>291</v>
      </c>
      <c r="F215" s="142" t="s">
        <v>292</v>
      </c>
      <c r="G215" s="143" t="s">
        <v>118</v>
      </c>
      <c r="H215" s="144">
        <v>1</v>
      </c>
      <c r="I215" s="144"/>
      <c r="J215" s="144">
        <f t="shared" si="30"/>
        <v>0</v>
      </c>
      <c r="K215" s="145"/>
      <c r="L215" s="146"/>
      <c r="M215" s="147" t="s">
        <v>1</v>
      </c>
      <c r="N215" s="148" t="s">
        <v>38</v>
      </c>
      <c r="O215" s="149">
        <v>0</v>
      </c>
      <c r="P215" s="149">
        <f t="shared" si="31"/>
        <v>0</v>
      </c>
      <c r="Q215" s="149">
        <v>4.2999999999999999E-4</v>
      </c>
      <c r="R215" s="149">
        <f t="shared" si="32"/>
        <v>4.2999999999999999E-4</v>
      </c>
      <c r="S215" s="149">
        <v>0</v>
      </c>
      <c r="T215" s="150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1" t="s">
        <v>268</v>
      </c>
      <c r="AT215" s="151" t="s">
        <v>106</v>
      </c>
      <c r="AU215" s="151" t="s">
        <v>108</v>
      </c>
      <c r="AY215" s="14" t="s">
        <v>109</v>
      </c>
      <c r="BE215" s="152">
        <f t="shared" si="34"/>
        <v>0</v>
      </c>
      <c r="BF215" s="152">
        <f t="shared" si="35"/>
        <v>0</v>
      </c>
      <c r="BG215" s="152">
        <f t="shared" si="36"/>
        <v>0</v>
      </c>
      <c r="BH215" s="152">
        <f t="shared" si="37"/>
        <v>0</v>
      </c>
      <c r="BI215" s="152">
        <f t="shared" si="38"/>
        <v>0</v>
      </c>
      <c r="BJ215" s="14" t="s">
        <v>115</v>
      </c>
      <c r="BK215" s="153">
        <f t="shared" si="39"/>
        <v>0</v>
      </c>
      <c r="BL215" s="14" t="s">
        <v>124</v>
      </c>
      <c r="BM215" s="151" t="s">
        <v>386</v>
      </c>
    </row>
    <row r="216" spans="1:65" s="2" customFormat="1" ht="16.5" customHeight="1">
      <c r="A216" s="26"/>
      <c r="B216" s="139"/>
      <c r="C216" s="154" t="s">
        <v>387</v>
      </c>
      <c r="D216" s="154" t="s">
        <v>121</v>
      </c>
      <c r="E216" s="155" t="s">
        <v>388</v>
      </c>
      <c r="F216" s="156" t="s">
        <v>389</v>
      </c>
      <c r="G216" s="157" t="s">
        <v>118</v>
      </c>
      <c r="H216" s="158">
        <v>2</v>
      </c>
      <c r="I216" s="158"/>
      <c r="J216" s="158">
        <f t="shared" si="30"/>
        <v>0</v>
      </c>
      <c r="K216" s="159"/>
      <c r="L216" s="27"/>
      <c r="M216" s="160" t="s">
        <v>1</v>
      </c>
      <c r="N216" s="161" t="s">
        <v>38</v>
      </c>
      <c r="O216" s="149">
        <v>0.48</v>
      </c>
      <c r="P216" s="149">
        <f t="shared" si="31"/>
        <v>0.96</v>
      </c>
      <c r="Q216" s="149">
        <v>0</v>
      </c>
      <c r="R216" s="149">
        <f t="shared" si="32"/>
        <v>0</v>
      </c>
      <c r="S216" s="149">
        <v>0</v>
      </c>
      <c r="T216" s="150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1" t="s">
        <v>124</v>
      </c>
      <c r="AT216" s="151" t="s">
        <v>121</v>
      </c>
      <c r="AU216" s="151" t="s">
        <v>108</v>
      </c>
      <c r="AY216" s="14" t="s">
        <v>109</v>
      </c>
      <c r="BE216" s="152">
        <f t="shared" si="34"/>
        <v>0</v>
      </c>
      <c r="BF216" s="152">
        <f t="shared" si="35"/>
        <v>0</v>
      </c>
      <c r="BG216" s="152">
        <f t="shared" si="36"/>
        <v>0</v>
      </c>
      <c r="BH216" s="152">
        <f t="shared" si="37"/>
        <v>0</v>
      </c>
      <c r="BI216" s="152">
        <f t="shared" si="38"/>
        <v>0</v>
      </c>
      <c r="BJ216" s="14" t="s">
        <v>115</v>
      </c>
      <c r="BK216" s="153">
        <f t="shared" si="39"/>
        <v>0</v>
      </c>
      <c r="BL216" s="14" t="s">
        <v>124</v>
      </c>
      <c r="BM216" s="151" t="s">
        <v>390</v>
      </c>
    </row>
    <row r="217" spans="1:65" s="2" customFormat="1" ht="21.75" customHeight="1">
      <c r="A217" s="26"/>
      <c r="B217" s="139"/>
      <c r="C217" s="140" t="s">
        <v>391</v>
      </c>
      <c r="D217" s="140" t="s">
        <v>106</v>
      </c>
      <c r="E217" s="141" t="s">
        <v>392</v>
      </c>
      <c r="F217" s="142" t="s">
        <v>393</v>
      </c>
      <c r="G217" s="143" t="s">
        <v>118</v>
      </c>
      <c r="H217" s="144">
        <v>2</v>
      </c>
      <c r="I217" s="144"/>
      <c r="J217" s="144">
        <f t="shared" si="30"/>
        <v>0</v>
      </c>
      <c r="K217" s="145"/>
      <c r="L217" s="146"/>
      <c r="M217" s="147" t="s">
        <v>1</v>
      </c>
      <c r="N217" s="148" t="s">
        <v>38</v>
      </c>
      <c r="O217" s="149">
        <v>0</v>
      </c>
      <c r="P217" s="149">
        <f t="shared" si="31"/>
        <v>0</v>
      </c>
      <c r="Q217" s="149">
        <v>2.5000000000000001E-4</v>
      </c>
      <c r="R217" s="149">
        <f t="shared" si="32"/>
        <v>5.0000000000000001E-4</v>
      </c>
      <c r="S217" s="149">
        <v>0</v>
      </c>
      <c r="T217" s="150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1" t="s">
        <v>119</v>
      </c>
      <c r="AT217" s="151" t="s">
        <v>106</v>
      </c>
      <c r="AU217" s="151" t="s">
        <v>108</v>
      </c>
      <c r="AY217" s="14" t="s">
        <v>109</v>
      </c>
      <c r="BE217" s="152">
        <f t="shared" si="34"/>
        <v>0</v>
      </c>
      <c r="BF217" s="152">
        <f t="shared" si="35"/>
        <v>0</v>
      </c>
      <c r="BG217" s="152">
        <f t="shared" si="36"/>
        <v>0</v>
      </c>
      <c r="BH217" s="152">
        <f t="shared" si="37"/>
        <v>0</v>
      </c>
      <c r="BI217" s="152">
        <f t="shared" si="38"/>
        <v>0</v>
      </c>
      <c r="BJ217" s="14" t="s">
        <v>115</v>
      </c>
      <c r="BK217" s="153">
        <f t="shared" si="39"/>
        <v>0</v>
      </c>
      <c r="BL217" s="14" t="s">
        <v>119</v>
      </c>
      <c r="BM217" s="151" t="s">
        <v>394</v>
      </c>
    </row>
    <row r="218" spans="1:65" s="2" customFormat="1" ht="16.5" customHeight="1">
      <c r="A218" s="26"/>
      <c r="B218" s="139"/>
      <c r="C218" s="154" t="s">
        <v>395</v>
      </c>
      <c r="D218" s="154" t="s">
        <v>121</v>
      </c>
      <c r="E218" s="155" t="s">
        <v>396</v>
      </c>
      <c r="F218" s="156" t="s">
        <v>397</v>
      </c>
      <c r="G218" s="157" t="s">
        <v>118</v>
      </c>
      <c r="H218" s="158">
        <v>2</v>
      </c>
      <c r="I218" s="158"/>
      <c r="J218" s="158">
        <f t="shared" si="30"/>
        <v>0</v>
      </c>
      <c r="K218" s="159"/>
      <c r="L218" s="27"/>
      <c r="M218" s="160" t="s">
        <v>1</v>
      </c>
      <c r="N218" s="161" t="s">
        <v>38</v>
      </c>
      <c r="O218" s="149">
        <v>0.38</v>
      </c>
      <c r="P218" s="149">
        <f t="shared" si="31"/>
        <v>0.76</v>
      </c>
      <c r="Q218" s="149">
        <v>0</v>
      </c>
      <c r="R218" s="149">
        <f t="shared" si="32"/>
        <v>0</v>
      </c>
      <c r="S218" s="149">
        <v>0</v>
      </c>
      <c r="T218" s="150">
        <f t="shared" si="3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1" t="s">
        <v>124</v>
      </c>
      <c r="AT218" s="151" t="s">
        <v>121</v>
      </c>
      <c r="AU218" s="151" t="s">
        <v>108</v>
      </c>
      <c r="AY218" s="14" t="s">
        <v>109</v>
      </c>
      <c r="BE218" s="152">
        <f t="shared" si="34"/>
        <v>0</v>
      </c>
      <c r="BF218" s="152">
        <f t="shared" si="35"/>
        <v>0</v>
      </c>
      <c r="BG218" s="152">
        <f t="shared" si="36"/>
        <v>0</v>
      </c>
      <c r="BH218" s="152">
        <f t="shared" si="37"/>
        <v>0</v>
      </c>
      <c r="BI218" s="152">
        <f t="shared" si="38"/>
        <v>0</v>
      </c>
      <c r="BJ218" s="14" t="s">
        <v>115</v>
      </c>
      <c r="BK218" s="153">
        <f t="shared" si="39"/>
        <v>0</v>
      </c>
      <c r="BL218" s="14" t="s">
        <v>124</v>
      </c>
      <c r="BM218" s="151" t="s">
        <v>398</v>
      </c>
    </row>
    <row r="219" spans="1:65" s="2" customFormat="1" ht="16.5" customHeight="1">
      <c r="A219" s="26"/>
      <c r="B219" s="139"/>
      <c r="C219" s="140" t="s">
        <v>399</v>
      </c>
      <c r="D219" s="140" t="s">
        <v>106</v>
      </c>
      <c r="E219" s="141" t="s">
        <v>400</v>
      </c>
      <c r="F219" s="142" t="s">
        <v>401</v>
      </c>
      <c r="G219" s="143" t="s">
        <v>118</v>
      </c>
      <c r="H219" s="144">
        <v>2</v>
      </c>
      <c r="I219" s="144"/>
      <c r="J219" s="144">
        <f t="shared" si="30"/>
        <v>0</v>
      </c>
      <c r="K219" s="145"/>
      <c r="L219" s="146"/>
      <c r="M219" s="147" t="s">
        <v>1</v>
      </c>
      <c r="N219" s="148" t="s">
        <v>38</v>
      </c>
      <c r="O219" s="149">
        <v>0</v>
      </c>
      <c r="P219" s="149">
        <f t="shared" si="31"/>
        <v>0</v>
      </c>
      <c r="Q219" s="149">
        <v>0</v>
      </c>
      <c r="R219" s="149">
        <f t="shared" si="32"/>
        <v>0</v>
      </c>
      <c r="S219" s="149">
        <v>0</v>
      </c>
      <c r="T219" s="150">
        <f t="shared" si="3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1" t="s">
        <v>119</v>
      </c>
      <c r="AT219" s="151" t="s">
        <v>106</v>
      </c>
      <c r="AU219" s="151" t="s">
        <v>108</v>
      </c>
      <c r="AY219" s="14" t="s">
        <v>109</v>
      </c>
      <c r="BE219" s="152">
        <f t="shared" si="34"/>
        <v>0</v>
      </c>
      <c r="BF219" s="152">
        <f t="shared" si="35"/>
        <v>0</v>
      </c>
      <c r="BG219" s="152">
        <f t="shared" si="36"/>
        <v>0</v>
      </c>
      <c r="BH219" s="152">
        <f t="shared" si="37"/>
        <v>0</v>
      </c>
      <c r="BI219" s="152">
        <f t="shared" si="38"/>
        <v>0</v>
      </c>
      <c r="BJ219" s="14" t="s">
        <v>115</v>
      </c>
      <c r="BK219" s="153">
        <f t="shared" si="39"/>
        <v>0</v>
      </c>
      <c r="BL219" s="14" t="s">
        <v>119</v>
      </c>
      <c r="BM219" s="151" t="s">
        <v>402</v>
      </c>
    </row>
    <row r="220" spans="1:65" s="2" customFormat="1" ht="33" customHeight="1">
      <c r="A220" s="26"/>
      <c r="B220" s="139"/>
      <c r="C220" s="154" t="s">
        <v>403</v>
      </c>
      <c r="D220" s="154" t="s">
        <v>121</v>
      </c>
      <c r="E220" s="155" t="s">
        <v>198</v>
      </c>
      <c r="F220" s="156" t="s">
        <v>199</v>
      </c>
      <c r="G220" s="157" t="s">
        <v>118</v>
      </c>
      <c r="H220" s="158">
        <v>17</v>
      </c>
      <c r="I220" s="158"/>
      <c r="J220" s="158">
        <f t="shared" si="30"/>
        <v>0</v>
      </c>
      <c r="K220" s="159"/>
      <c r="L220" s="27"/>
      <c r="M220" s="160" t="s">
        <v>1</v>
      </c>
      <c r="N220" s="161" t="s">
        <v>38</v>
      </c>
      <c r="O220" s="149">
        <v>6.7000000000000004E-2</v>
      </c>
      <c r="P220" s="149">
        <f t="shared" si="31"/>
        <v>1.139</v>
      </c>
      <c r="Q220" s="149">
        <v>0</v>
      </c>
      <c r="R220" s="149">
        <f t="shared" si="32"/>
        <v>0</v>
      </c>
      <c r="S220" s="149">
        <v>0</v>
      </c>
      <c r="T220" s="150">
        <f t="shared" si="3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1" t="s">
        <v>124</v>
      </c>
      <c r="AT220" s="151" t="s">
        <v>121</v>
      </c>
      <c r="AU220" s="151" t="s">
        <v>108</v>
      </c>
      <c r="AY220" s="14" t="s">
        <v>109</v>
      </c>
      <c r="BE220" s="152">
        <f t="shared" si="34"/>
        <v>0</v>
      </c>
      <c r="BF220" s="152">
        <f t="shared" si="35"/>
        <v>0</v>
      </c>
      <c r="BG220" s="152">
        <f t="shared" si="36"/>
        <v>0</v>
      </c>
      <c r="BH220" s="152">
        <f t="shared" si="37"/>
        <v>0</v>
      </c>
      <c r="BI220" s="152">
        <f t="shared" si="38"/>
        <v>0</v>
      </c>
      <c r="BJ220" s="14" t="s">
        <v>115</v>
      </c>
      <c r="BK220" s="153">
        <f t="shared" si="39"/>
        <v>0</v>
      </c>
      <c r="BL220" s="14" t="s">
        <v>124</v>
      </c>
      <c r="BM220" s="151" t="s">
        <v>404</v>
      </c>
    </row>
    <row r="221" spans="1:65" s="2" customFormat="1" ht="24.15" customHeight="1">
      <c r="A221" s="26"/>
      <c r="B221" s="139"/>
      <c r="C221" s="140" t="s">
        <v>405</v>
      </c>
      <c r="D221" s="140" t="s">
        <v>106</v>
      </c>
      <c r="E221" s="141" t="s">
        <v>202</v>
      </c>
      <c r="F221" s="142" t="s">
        <v>203</v>
      </c>
      <c r="G221" s="143" t="s">
        <v>118</v>
      </c>
      <c r="H221" s="144">
        <v>17</v>
      </c>
      <c r="I221" s="144"/>
      <c r="J221" s="144">
        <f t="shared" si="30"/>
        <v>0</v>
      </c>
      <c r="K221" s="145"/>
      <c r="L221" s="146"/>
      <c r="M221" s="147" t="s">
        <v>1</v>
      </c>
      <c r="N221" s="148" t="s">
        <v>38</v>
      </c>
      <c r="O221" s="149">
        <v>0</v>
      </c>
      <c r="P221" s="149">
        <f t="shared" si="31"/>
        <v>0</v>
      </c>
      <c r="Q221" s="149">
        <v>3.0000000000000001E-5</v>
      </c>
      <c r="R221" s="149">
        <f t="shared" si="32"/>
        <v>5.1000000000000004E-4</v>
      </c>
      <c r="S221" s="149">
        <v>0</v>
      </c>
      <c r="T221" s="150">
        <f t="shared" si="3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1" t="s">
        <v>268</v>
      </c>
      <c r="AT221" s="151" t="s">
        <v>106</v>
      </c>
      <c r="AU221" s="151" t="s">
        <v>108</v>
      </c>
      <c r="AY221" s="14" t="s">
        <v>109</v>
      </c>
      <c r="BE221" s="152">
        <f t="shared" si="34"/>
        <v>0</v>
      </c>
      <c r="BF221" s="152">
        <f t="shared" si="35"/>
        <v>0</v>
      </c>
      <c r="BG221" s="152">
        <f t="shared" si="36"/>
        <v>0</v>
      </c>
      <c r="BH221" s="152">
        <f t="shared" si="37"/>
        <v>0</v>
      </c>
      <c r="BI221" s="152">
        <f t="shared" si="38"/>
        <v>0</v>
      </c>
      <c r="BJ221" s="14" t="s">
        <v>115</v>
      </c>
      <c r="BK221" s="153">
        <f t="shared" si="39"/>
        <v>0</v>
      </c>
      <c r="BL221" s="14" t="s">
        <v>124</v>
      </c>
      <c r="BM221" s="151" t="s">
        <v>406</v>
      </c>
    </row>
    <row r="222" spans="1:65" s="2" customFormat="1" ht="33" customHeight="1">
      <c r="A222" s="26"/>
      <c r="B222" s="139"/>
      <c r="C222" s="154" t="s">
        <v>407</v>
      </c>
      <c r="D222" s="154" t="s">
        <v>121</v>
      </c>
      <c r="E222" s="155" t="s">
        <v>206</v>
      </c>
      <c r="F222" s="156" t="s">
        <v>207</v>
      </c>
      <c r="G222" s="157" t="s">
        <v>118</v>
      </c>
      <c r="H222" s="158">
        <v>12</v>
      </c>
      <c r="I222" s="158"/>
      <c r="J222" s="158">
        <f t="shared" si="30"/>
        <v>0</v>
      </c>
      <c r="K222" s="159"/>
      <c r="L222" s="27"/>
      <c r="M222" s="160" t="s">
        <v>1</v>
      </c>
      <c r="N222" s="161" t="s">
        <v>38</v>
      </c>
      <c r="O222" s="149">
        <v>8.7999999999999995E-2</v>
      </c>
      <c r="P222" s="149">
        <f t="shared" si="31"/>
        <v>1.056</v>
      </c>
      <c r="Q222" s="149">
        <v>0</v>
      </c>
      <c r="R222" s="149">
        <f t="shared" si="32"/>
        <v>0</v>
      </c>
      <c r="S222" s="149">
        <v>0</v>
      </c>
      <c r="T222" s="150">
        <f t="shared" si="3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1" t="s">
        <v>124</v>
      </c>
      <c r="AT222" s="151" t="s">
        <v>121</v>
      </c>
      <c r="AU222" s="151" t="s">
        <v>108</v>
      </c>
      <c r="AY222" s="14" t="s">
        <v>109</v>
      </c>
      <c r="BE222" s="152">
        <f t="shared" si="34"/>
        <v>0</v>
      </c>
      <c r="BF222" s="152">
        <f t="shared" si="35"/>
        <v>0</v>
      </c>
      <c r="BG222" s="152">
        <f t="shared" si="36"/>
        <v>0</v>
      </c>
      <c r="BH222" s="152">
        <f t="shared" si="37"/>
        <v>0</v>
      </c>
      <c r="BI222" s="152">
        <f t="shared" si="38"/>
        <v>0</v>
      </c>
      <c r="BJ222" s="14" t="s">
        <v>115</v>
      </c>
      <c r="BK222" s="153">
        <f t="shared" si="39"/>
        <v>0</v>
      </c>
      <c r="BL222" s="14" t="s">
        <v>124</v>
      </c>
      <c r="BM222" s="151" t="s">
        <v>408</v>
      </c>
    </row>
    <row r="223" spans="1:65" s="2" customFormat="1" ht="22.8">
      <c r="A223" s="26"/>
      <c r="B223" s="139"/>
      <c r="C223" s="140" t="s">
        <v>409</v>
      </c>
      <c r="D223" s="140" t="s">
        <v>106</v>
      </c>
      <c r="E223" s="141" t="s">
        <v>210</v>
      </c>
      <c r="F223" s="142" t="s">
        <v>211</v>
      </c>
      <c r="G223" s="143" t="s">
        <v>118</v>
      </c>
      <c r="H223" s="144">
        <v>12</v>
      </c>
      <c r="I223" s="144"/>
      <c r="J223" s="144">
        <f t="shared" si="30"/>
        <v>0</v>
      </c>
      <c r="K223" s="145"/>
      <c r="L223" s="146"/>
      <c r="M223" s="147" t="s">
        <v>1</v>
      </c>
      <c r="N223" s="148" t="s">
        <v>38</v>
      </c>
      <c r="O223" s="149">
        <v>0</v>
      </c>
      <c r="P223" s="149">
        <f t="shared" si="31"/>
        <v>0</v>
      </c>
      <c r="Q223" s="149">
        <v>1.0000000000000001E-5</v>
      </c>
      <c r="R223" s="149">
        <f t="shared" si="32"/>
        <v>1.2000000000000002E-4</v>
      </c>
      <c r="S223" s="149">
        <v>0</v>
      </c>
      <c r="T223" s="150">
        <f t="shared" si="3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1" t="s">
        <v>268</v>
      </c>
      <c r="AT223" s="151" t="s">
        <v>106</v>
      </c>
      <c r="AU223" s="151" t="s">
        <v>108</v>
      </c>
      <c r="AY223" s="14" t="s">
        <v>109</v>
      </c>
      <c r="BE223" s="152">
        <f t="shared" si="34"/>
        <v>0</v>
      </c>
      <c r="BF223" s="152">
        <f t="shared" si="35"/>
        <v>0</v>
      </c>
      <c r="BG223" s="152">
        <f t="shared" si="36"/>
        <v>0</v>
      </c>
      <c r="BH223" s="152">
        <f t="shared" si="37"/>
        <v>0</v>
      </c>
      <c r="BI223" s="152">
        <f t="shared" si="38"/>
        <v>0</v>
      </c>
      <c r="BJ223" s="14" t="s">
        <v>115</v>
      </c>
      <c r="BK223" s="153">
        <f t="shared" si="39"/>
        <v>0</v>
      </c>
      <c r="BL223" s="14" t="s">
        <v>124</v>
      </c>
      <c r="BM223" s="151" t="s">
        <v>410</v>
      </c>
    </row>
    <row r="224" spans="1:65" s="2" customFormat="1" ht="22.8">
      <c r="A224" s="26"/>
      <c r="B224" s="139"/>
      <c r="C224" s="140" t="s">
        <v>411</v>
      </c>
      <c r="D224" s="140" t="s">
        <v>106</v>
      </c>
      <c r="E224" s="141" t="s">
        <v>222</v>
      </c>
      <c r="F224" s="142" t="s">
        <v>223</v>
      </c>
      <c r="G224" s="143" t="s">
        <v>118</v>
      </c>
      <c r="H224" s="144">
        <v>2</v>
      </c>
      <c r="I224" s="144"/>
      <c r="J224" s="144">
        <f t="shared" si="30"/>
        <v>0</v>
      </c>
      <c r="K224" s="145"/>
      <c r="L224" s="146"/>
      <c r="M224" s="147" t="s">
        <v>1</v>
      </c>
      <c r="N224" s="148" t="s">
        <v>38</v>
      </c>
      <c r="O224" s="149">
        <v>0</v>
      </c>
      <c r="P224" s="149">
        <f t="shared" si="31"/>
        <v>0</v>
      </c>
      <c r="Q224" s="149">
        <v>0</v>
      </c>
      <c r="R224" s="149">
        <f t="shared" si="32"/>
        <v>0</v>
      </c>
      <c r="S224" s="149">
        <v>0</v>
      </c>
      <c r="T224" s="150">
        <f t="shared" si="3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1" t="s">
        <v>268</v>
      </c>
      <c r="AT224" s="151" t="s">
        <v>106</v>
      </c>
      <c r="AU224" s="151" t="s">
        <v>108</v>
      </c>
      <c r="AY224" s="14" t="s">
        <v>109</v>
      </c>
      <c r="BE224" s="152">
        <f t="shared" si="34"/>
        <v>0</v>
      </c>
      <c r="BF224" s="152">
        <f t="shared" si="35"/>
        <v>0</v>
      </c>
      <c r="BG224" s="152">
        <f t="shared" si="36"/>
        <v>0</v>
      </c>
      <c r="BH224" s="152">
        <f t="shared" si="37"/>
        <v>0</v>
      </c>
      <c r="BI224" s="152">
        <f t="shared" si="38"/>
        <v>0</v>
      </c>
      <c r="BJ224" s="14" t="s">
        <v>115</v>
      </c>
      <c r="BK224" s="153">
        <f t="shared" si="39"/>
        <v>0</v>
      </c>
      <c r="BL224" s="14" t="s">
        <v>124</v>
      </c>
      <c r="BM224" s="151" t="s">
        <v>412</v>
      </c>
    </row>
    <row r="225" spans="1:65" s="2" customFormat="1" ht="22.8">
      <c r="A225" s="26"/>
      <c r="B225" s="139"/>
      <c r="C225" s="140" t="s">
        <v>413</v>
      </c>
      <c r="D225" s="140" t="s">
        <v>106</v>
      </c>
      <c r="E225" s="141" t="s">
        <v>238</v>
      </c>
      <c r="F225" s="142" t="s">
        <v>239</v>
      </c>
      <c r="G225" s="143" t="s">
        <v>118</v>
      </c>
      <c r="H225" s="144">
        <v>1</v>
      </c>
      <c r="I225" s="144"/>
      <c r="J225" s="144">
        <f t="shared" si="30"/>
        <v>0</v>
      </c>
      <c r="K225" s="145"/>
      <c r="L225" s="146"/>
      <c r="M225" s="147" t="s">
        <v>1</v>
      </c>
      <c r="N225" s="148" t="s">
        <v>38</v>
      </c>
      <c r="O225" s="149">
        <v>0</v>
      </c>
      <c r="P225" s="149">
        <f t="shared" si="31"/>
        <v>0</v>
      </c>
      <c r="Q225" s="149">
        <v>1.8000000000000001E-4</v>
      </c>
      <c r="R225" s="149">
        <f t="shared" si="32"/>
        <v>1.8000000000000001E-4</v>
      </c>
      <c r="S225" s="149">
        <v>0</v>
      </c>
      <c r="T225" s="150">
        <f t="shared" si="3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1" t="s">
        <v>268</v>
      </c>
      <c r="AT225" s="151" t="s">
        <v>106</v>
      </c>
      <c r="AU225" s="151" t="s">
        <v>108</v>
      </c>
      <c r="AY225" s="14" t="s">
        <v>109</v>
      </c>
      <c r="BE225" s="152">
        <f t="shared" si="34"/>
        <v>0</v>
      </c>
      <c r="BF225" s="152">
        <f t="shared" si="35"/>
        <v>0</v>
      </c>
      <c r="BG225" s="152">
        <f t="shared" si="36"/>
        <v>0</v>
      </c>
      <c r="BH225" s="152">
        <f t="shared" si="37"/>
        <v>0</v>
      </c>
      <c r="BI225" s="152">
        <f t="shared" si="38"/>
        <v>0</v>
      </c>
      <c r="BJ225" s="14" t="s">
        <v>115</v>
      </c>
      <c r="BK225" s="153">
        <f t="shared" si="39"/>
        <v>0</v>
      </c>
      <c r="BL225" s="14" t="s">
        <v>124</v>
      </c>
      <c r="BM225" s="151" t="s">
        <v>414</v>
      </c>
    </row>
    <row r="226" spans="1:65" s="2" customFormat="1" ht="22.8">
      <c r="A226" s="26"/>
      <c r="B226" s="139"/>
      <c r="C226" s="140" t="s">
        <v>415</v>
      </c>
      <c r="D226" s="140" t="s">
        <v>106</v>
      </c>
      <c r="E226" s="141" t="s">
        <v>230</v>
      </c>
      <c r="F226" s="142" t="s">
        <v>231</v>
      </c>
      <c r="G226" s="143" t="s">
        <v>118</v>
      </c>
      <c r="H226" s="144">
        <v>3</v>
      </c>
      <c r="I226" s="144"/>
      <c r="J226" s="144">
        <f t="shared" si="30"/>
        <v>0</v>
      </c>
      <c r="K226" s="145"/>
      <c r="L226" s="146"/>
      <c r="M226" s="147" t="s">
        <v>1</v>
      </c>
      <c r="N226" s="148" t="s">
        <v>38</v>
      </c>
      <c r="O226" s="149">
        <v>0</v>
      </c>
      <c r="P226" s="149">
        <f t="shared" si="31"/>
        <v>0</v>
      </c>
      <c r="Q226" s="149">
        <v>3.0000000000000001E-5</v>
      </c>
      <c r="R226" s="149">
        <f t="shared" si="32"/>
        <v>9.0000000000000006E-5</v>
      </c>
      <c r="S226" s="149">
        <v>0</v>
      </c>
      <c r="T226" s="150">
        <f t="shared" si="3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1" t="s">
        <v>268</v>
      </c>
      <c r="AT226" s="151" t="s">
        <v>106</v>
      </c>
      <c r="AU226" s="151" t="s">
        <v>108</v>
      </c>
      <c r="AY226" s="14" t="s">
        <v>109</v>
      </c>
      <c r="BE226" s="152">
        <f t="shared" si="34"/>
        <v>0</v>
      </c>
      <c r="BF226" s="152">
        <f t="shared" si="35"/>
        <v>0</v>
      </c>
      <c r="BG226" s="152">
        <f t="shared" si="36"/>
        <v>0</v>
      </c>
      <c r="BH226" s="152">
        <f t="shared" si="37"/>
        <v>0</v>
      </c>
      <c r="BI226" s="152">
        <f t="shared" si="38"/>
        <v>0</v>
      </c>
      <c r="BJ226" s="14" t="s">
        <v>115</v>
      </c>
      <c r="BK226" s="153">
        <f t="shared" si="39"/>
        <v>0</v>
      </c>
      <c r="BL226" s="14" t="s">
        <v>124</v>
      </c>
      <c r="BM226" s="151" t="s">
        <v>416</v>
      </c>
    </row>
    <row r="227" spans="1:65" s="2" customFormat="1" ht="16.5" customHeight="1">
      <c r="A227" s="26"/>
      <c r="B227" s="139"/>
      <c r="C227" s="154" t="s">
        <v>417</v>
      </c>
      <c r="D227" s="154" t="s">
        <v>121</v>
      </c>
      <c r="E227" s="155" t="s">
        <v>242</v>
      </c>
      <c r="F227" s="156" t="s">
        <v>243</v>
      </c>
      <c r="G227" s="157" t="s">
        <v>244</v>
      </c>
      <c r="H227" s="158">
        <v>1</v>
      </c>
      <c r="I227" s="158"/>
      <c r="J227" s="158">
        <f t="shared" si="30"/>
        <v>0</v>
      </c>
      <c r="K227" s="159"/>
      <c r="L227" s="27"/>
      <c r="M227" s="160" t="s">
        <v>1</v>
      </c>
      <c r="N227" s="161" t="s">
        <v>38</v>
      </c>
      <c r="O227" s="149">
        <v>0</v>
      </c>
      <c r="P227" s="149">
        <f t="shared" si="31"/>
        <v>0</v>
      </c>
      <c r="Q227" s="149">
        <v>0</v>
      </c>
      <c r="R227" s="149">
        <f t="shared" si="32"/>
        <v>0</v>
      </c>
      <c r="S227" s="149">
        <v>0</v>
      </c>
      <c r="T227" s="150">
        <f t="shared" si="3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1" t="s">
        <v>124</v>
      </c>
      <c r="AT227" s="151" t="s">
        <v>121</v>
      </c>
      <c r="AU227" s="151" t="s">
        <v>108</v>
      </c>
      <c r="AY227" s="14" t="s">
        <v>109</v>
      </c>
      <c r="BE227" s="152">
        <f t="shared" si="34"/>
        <v>0</v>
      </c>
      <c r="BF227" s="152">
        <f t="shared" si="35"/>
        <v>0</v>
      </c>
      <c r="BG227" s="152">
        <f t="shared" si="36"/>
        <v>0</v>
      </c>
      <c r="BH227" s="152">
        <f t="shared" si="37"/>
        <v>0</v>
      </c>
      <c r="BI227" s="152">
        <f t="shared" si="38"/>
        <v>0</v>
      </c>
      <c r="BJ227" s="14" t="s">
        <v>115</v>
      </c>
      <c r="BK227" s="153">
        <f t="shared" si="39"/>
        <v>0</v>
      </c>
      <c r="BL227" s="14" t="s">
        <v>124</v>
      </c>
      <c r="BM227" s="151" t="s">
        <v>418</v>
      </c>
    </row>
    <row r="228" spans="1:65" s="2" customFormat="1" ht="16.5" customHeight="1">
      <c r="A228" s="26"/>
      <c r="B228" s="139"/>
      <c r="C228" s="154" t="s">
        <v>419</v>
      </c>
      <c r="D228" s="154" t="s">
        <v>121</v>
      </c>
      <c r="E228" s="155" t="s">
        <v>247</v>
      </c>
      <c r="F228" s="156" t="s">
        <v>248</v>
      </c>
      <c r="G228" s="157" t="s">
        <v>249</v>
      </c>
      <c r="H228" s="158">
        <v>25</v>
      </c>
      <c r="I228" s="158"/>
      <c r="J228" s="158">
        <f t="shared" si="30"/>
        <v>0</v>
      </c>
      <c r="K228" s="159"/>
      <c r="L228" s="27"/>
      <c r="M228" s="160" t="s">
        <v>1</v>
      </c>
      <c r="N228" s="161" t="s">
        <v>38</v>
      </c>
      <c r="O228" s="149">
        <v>0</v>
      </c>
      <c r="P228" s="149">
        <f t="shared" si="31"/>
        <v>0</v>
      </c>
      <c r="Q228" s="149">
        <v>0</v>
      </c>
      <c r="R228" s="149">
        <f t="shared" si="32"/>
        <v>0</v>
      </c>
      <c r="S228" s="149">
        <v>0</v>
      </c>
      <c r="T228" s="150">
        <f t="shared" si="3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1" t="s">
        <v>124</v>
      </c>
      <c r="AT228" s="151" t="s">
        <v>121</v>
      </c>
      <c r="AU228" s="151" t="s">
        <v>108</v>
      </c>
      <c r="AY228" s="14" t="s">
        <v>109</v>
      </c>
      <c r="BE228" s="152">
        <f t="shared" si="34"/>
        <v>0</v>
      </c>
      <c r="BF228" s="152">
        <f t="shared" si="35"/>
        <v>0</v>
      </c>
      <c r="BG228" s="152">
        <f t="shared" si="36"/>
        <v>0</v>
      </c>
      <c r="BH228" s="152">
        <f t="shared" si="37"/>
        <v>0</v>
      </c>
      <c r="BI228" s="152">
        <f t="shared" si="38"/>
        <v>0</v>
      </c>
      <c r="BJ228" s="14" t="s">
        <v>115</v>
      </c>
      <c r="BK228" s="153">
        <f t="shared" si="39"/>
        <v>0</v>
      </c>
      <c r="BL228" s="14" t="s">
        <v>124</v>
      </c>
      <c r="BM228" s="151" t="s">
        <v>420</v>
      </c>
    </row>
    <row r="229" spans="1:65" s="12" customFormat="1" ht="20.85" customHeight="1">
      <c r="B229" s="127"/>
      <c r="D229" s="128" t="s">
        <v>71</v>
      </c>
      <c r="E229" s="137" t="s">
        <v>421</v>
      </c>
      <c r="F229" s="137" t="s">
        <v>422</v>
      </c>
      <c r="J229" s="138">
        <f>BK229</f>
        <v>0</v>
      </c>
      <c r="L229" s="127"/>
      <c r="M229" s="131"/>
      <c r="N229" s="132"/>
      <c r="O229" s="132"/>
      <c r="P229" s="133">
        <f>SUM(P230:P248)</f>
        <v>6.1340000000000003</v>
      </c>
      <c r="Q229" s="132"/>
      <c r="R229" s="133">
        <f>SUM(R230:R248)</f>
        <v>6.2400000000000004E-2</v>
      </c>
      <c r="S229" s="132"/>
      <c r="T229" s="134">
        <f>SUM(T230:T248)</f>
        <v>0</v>
      </c>
      <c r="AR229" s="128" t="s">
        <v>114</v>
      </c>
      <c r="AT229" s="135" t="s">
        <v>71</v>
      </c>
      <c r="AU229" s="135" t="s">
        <v>115</v>
      </c>
      <c r="AY229" s="128" t="s">
        <v>109</v>
      </c>
      <c r="BK229" s="136">
        <f>SUM(BK230:BK248)</f>
        <v>0</v>
      </c>
    </row>
    <row r="230" spans="1:65" s="2" customFormat="1" ht="24.15" customHeight="1">
      <c r="A230" s="26"/>
      <c r="B230" s="139"/>
      <c r="C230" s="140" t="s">
        <v>423</v>
      </c>
      <c r="D230" s="140" t="s">
        <v>106</v>
      </c>
      <c r="E230" s="141" t="s">
        <v>358</v>
      </c>
      <c r="F230" s="142" t="s">
        <v>359</v>
      </c>
      <c r="G230" s="143" t="s">
        <v>118</v>
      </c>
      <c r="H230" s="144">
        <v>1</v>
      </c>
      <c r="I230" s="144"/>
      <c r="J230" s="144">
        <f t="shared" ref="J230:J248" si="40">ROUND(I230*H230,3)</f>
        <v>0</v>
      </c>
      <c r="K230" s="145"/>
      <c r="L230" s="146"/>
      <c r="M230" s="147" t="s">
        <v>1</v>
      </c>
      <c r="N230" s="148" t="s">
        <v>38</v>
      </c>
      <c r="O230" s="149">
        <v>0</v>
      </c>
      <c r="P230" s="149">
        <f t="shared" ref="P230:P248" si="41">O230*H230</f>
        <v>0</v>
      </c>
      <c r="Q230" s="149">
        <v>5.8000000000000003E-2</v>
      </c>
      <c r="R230" s="149">
        <f t="shared" ref="R230:R248" si="42">Q230*H230</f>
        <v>5.8000000000000003E-2</v>
      </c>
      <c r="S230" s="149">
        <v>0</v>
      </c>
      <c r="T230" s="150">
        <f t="shared" ref="T230:T248" si="43"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51" t="s">
        <v>268</v>
      </c>
      <c r="AT230" s="151" t="s">
        <v>106</v>
      </c>
      <c r="AU230" s="151" t="s">
        <v>108</v>
      </c>
      <c r="AY230" s="14" t="s">
        <v>109</v>
      </c>
      <c r="BE230" s="152">
        <f t="shared" ref="BE230:BE248" si="44">IF(N230="základná",J230,0)</f>
        <v>0</v>
      </c>
      <c r="BF230" s="152">
        <f t="shared" ref="BF230:BF248" si="45">IF(N230="znížená",J230,0)</f>
        <v>0</v>
      </c>
      <c r="BG230" s="152">
        <f t="shared" ref="BG230:BG248" si="46">IF(N230="zákl. prenesená",J230,0)</f>
        <v>0</v>
      </c>
      <c r="BH230" s="152">
        <f t="shared" ref="BH230:BH248" si="47">IF(N230="zníž. prenesená",J230,0)</f>
        <v>0</v>
      </c>
      <c r="BI230" s="152">
        <f t="shared" ref="BI230:BI248" si="48">IF(N230="nulová",J230,0)</f>
        <v>0</v>
      </c>
      <c r="BJ230" s="14" t="s">
        <v>115</v>
      </c>
      <c r="BK230" s="153">
        <f t="shared" ref="BK230:BK248" si="49">ROUND(I230*H230,3)</f>
        <v>0</v>
      </c>
      <c r="BL230" s="14" t="s">
        <v>124</v>
      </c>
      <c r="BM230" s="151" t="s">
        <v>424</v>
      </c>
    </row>
    <row r="231" spans="1:65" s="2" customFormat="1" ht="16.5" customHeight="1">
      <c r="A231" s="26"/>
      <c r="B231" s="139"/>
      <c r="C231" s="154" t="s">
        <v>425</v>
      </c>
      <c r="D231" s="154" t="s">
        <v>121</v>
      </c>
      <c r="E231" s="155" t="s">
        <v>258</v>
      </c>
      <c r="F231" s="156" t="s">
        <v>259</v>
      </c>
      <c r="G231" s="157" t="s">
        <v>118</v>
      </c>
      <c r="H231" s="158">
        <v>1</v>
      </c>
      <c r="I231" s="158"/>
      <c r="J231" s="158">
        <f t="shared" si="40"/>
        <v>0</v>
      </c>
      <c r="K231" s="159"/>
      <c r="L231" s="27"/>
      <c r="M231" s="160" t="s">
        <v>1</v>
      </c>
      <c r="N231" s="161" t="s">
        <v>38</v>
      </c>
      <c r="O231" s="149">
        <v>0.37</v>
      </c>
      <c r="P231" s="149">
        <f t="shared" si="41"/>
        <v>0.37</v>
      </c>
      <c r="Q231" s="149">
        <v>0</v>
      </c>
      <c r="R231" s="149">
        <f t="shared" si="42"/>
        <v>0</v>
      </c>
      <c r="S231" s="149">
        <v>0</v>
      </c>
      <c r="T231" s="150">
        <f t="shared" si="4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1" t="s">
        <v>124</v>
      </c>
      <c r="AT231" s="151" t="s">
        <v>121</v>
      </c>
      <c r="AU231" s="151" t="s">
        <v>108</v>
      </c>
      <c r="AY231" s="14" t="s">
        <v>109</v>
      </c>
      <c r="BE231" s="152">
        <f t="shared" si="44"/>
        <v>0</v>
      </c>
      <c r="BF231" s="152">
        <f t="shared" si="45"/>
        <v>0</v>
      </c>
      <c r="BG231" s="152">
        <f t="shared" si="46"/>
        <v>0</v>
      </c>
      <c r="BH231" s="152">
        <f t="shared" si="47"/>
        <v>0</v>
      </c>
      <c r="BI231" s="152">
        <f t="shared" si="48"/>
        <v>0</v>
      </c>
      <c r="BJ231" s="14" t="s">
        <v>115</v>
      </c>
      <c r="BK231" s="153">
        <f t="shared" si="49"/>
        <v>0</v>
      </c>
      <c r="BL231" s="14" t="s">
        <v>124</v>
      </c>
      <c r="BM231" s="151" t="s">
        <v>426</v>
      </c>
    </row>
    <row r="232" spans="1:65" s="2" customFormat="1" ht="21.75" customHeight="1">
      <c r="A232" s="26"/>
      <c r="B232" s="139"/>
      <c r="C232" s="140" t="s">
        <v>427</v>
      </c>
      <c r="D232" s="140" t="s">
        <v>106</v>
      </c>
      <c r="E232" s="141" t="s">
        <v>262</v>
      </c>
      <c r="F232" s="142" t="s">
        <v>263</v>
      </c>
      <c r="G232" s="143" t="s">
        <v>118</v>
      </c>
      <c r="H232" s="144">
        <v>1</v>
      </c>
      <c r="I232" s="144"/>
      <c r="J232" s="144">
        <f t="shared" si="40"/>
        <v>0</v>
      </c>
      <c r="K232" s="145"/>
      <c r="L232" s="146"/>
      <c r="M232" s="147" t="s">
        <v>1</v>
      </c>
      <c r="N232" s="148" t="s">
        <v>38</v>
      </c>
      <c r="O232" s="149">
        <v>0</v>
      </c>
      <c r="P232" s="149">
        <f t="shared" si="41"/>
        <v>0</v>
      </c>
      <c r="Q232" s="149">
        <v>3.2000000000000003E-4</v>
      </c>
      <c r="R232" s="149">
        <f t="shared" si="42"/>
        <v>3.2000000000000003E-4</v>
      </c>
      <c r="S232" s="149">
        <v>0</v>
      </c>
      <c r="T232" s="150">
        <f t="shared" si="4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1" t="s">
        <v>268</v>
      </c>
      <c r="AT232" s="151" t="s">
        <v>106</v>
      </c>
      <c r="AU232" s="151" t="s">
        <v>108</v>
      </c>
      <c r="AY232" s="14" t="s">
        <v>109</v>
      </c>
      <c r="BE232" s="152">
        <f t="shared" si="44"/>
        <v>0</v>
      </c>
      <c r="BF232" s="152">
        <f t="shared" si="45"/>
        <v>0</v>
      </c>
      <c r="BG232" s="152">
        <f t="shared" si="46"/>
        <v>0</v>
      </c>
      <c r="BH232" s="152">
        <f t="shared" si="47"/>
        <v>0</v>
      </c>
      <c r="BI232" s="152">
        <f t="shared" si="48"/>
        <v>0</v>
      </c>
      <c r="BJ232" s="14" t="s">
        <v>115</v>
      </c>
      <c r="BK232" s="153">
        <f t="shared" si="49"/>
        <v>0</v>
      </c>
      <c r="BL232" s="14" t="s">
        <v>124</v>
      </c>
      <c r="BM232" s="151" t="s">
        <v>428</v>
      </c>
    </row>
    <row r="233" spans="1:65" s="2" customFormat="1" ht="16.5" customHeight="1">
      <c r="A233" s="26"/>
      <c r="B233" s="139"/>
      <c r="C233" s="154" t="s">
        <v>429</v>
      </c>
      <c r="D233" s="154" t="s">
        <v>121</v>
      </c>
      <c r="E233" s="155" t="s">
        <v>135</v>
      </c>
      <c r="F233" s="156" t="s">
        <v>136</v>
      </c>
      <c r="G233" s="157" t="s">
        <v>118</v>
      </c>
      <c r="H233" s="158">
        <v>12</v>
      </c>
      <c r="I233" s="158"/>
      <c r="J233" s="158">
        <f t="shared" si="40"/>
        <v>0</v>
      </c>
      <c r="K233" s="159"/>
      <c r="L233" s="27"/>
      <c r="M233" s="160" t="s">
        <v>1</v>
      </c>
      <c r="N233" s="161" t="s">
        <v>38</v>
      </c>
      <c r="O233" s="149">
        <v>0.26</v>
      </c>
      <c r="P233" s="149">
        <f t="shared" si="41"/>
        <v>3.12</v>
      </c>
      <c r="Q233" s="149">
        <v>0</v>
      </c>
      <c r="R233" s="149">
        <f t="shared" si="42"/>
        <v>0</v>
      </c>
      <c r="S233" s="149">
        <v>0</v>
      </c>
      <c r="T233" s="150">
        <f t="shared" si="4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1" t="s">
        <v>124</v>
      </c>
      <c r="AT233" s="151" t="s">
        <v>121</v>
      </c>
      <c r="AU233" s="151" t="s">
        <v>108</v>
      </c>
      <c r="AY233" s="14" t="s">
        <v>109</v>
      </c>
      <c r="BE233" s="152">
        <f t="shared" si="44"/>
        <v>0</v>
      </c>
      <c r="BF233" s="152">
        <f t="shared" si="45"/>
        <v>0</v>
      </c>
      <c r="BG233" s="152">
        <f t="shared" si="46"/>
        <v>0</v>
      </c>
      <c r="BH233" s="152">
        <f t="shared" si="47"/>
        <v>0</v>
      </c>
      <c r="BI233" s="152">
        <f t="shared" si="48"/>
        <v>0</v>
      </c>
      <c r="BJ233" s="14" t="s">
        <v>115</v>
      </c>
      <c r="BK233" s="153">
        <f t="shared" si="49"/>
        <v>0</v>
      </c>
      <c r="BL233" s="14" t="s">
        <v>124</v>
      </c>
      <c r="BM233" s="151" t="s">
        <v>430</v>
      </c>
    </row>
    <row r="234" spans="1:65" s="2" customFormat="1" ht="22.8">
      <c r="A234" s="26"/>
      <c r="B234" s="139"/>
      <c r="C234" s="140" t="s">
        <v>431</v>
      </c>
      <c r="D234" s="140" t="s">
        <v>106</v>
      </c>
      <c r="E234" s="141" t="s">
        <v>139</v>
      </c>
      <c r="F234" s="142" t="s">
        <v>140</v>
      </c>
      <c r="G234" s="143" t="s">
        <v>118</v>
      </c>
      <c r="H234" s="144">
        <v>8</v>
      </c>
      <c r="I234" s="144"/>
      <c r="J234" s="144">
        <f t="shared" si="40"/>
        <v>0</v>
      </c>
      <c r="K234" s="145"/>
      <c r="L234" s="146"/>
      <c r="M234" s="147" t="s">
        <v>1</v>
      </c>
      <c r="N234" s="148" t="s">
        <v>38</v>
      </c>
      <c r="O234" s="149">
        <v>0</v>
      </c>
      <c r="P234" s="149">
        <f t="shared" si="41"/>
        <v>0</v>
      </c>
      <c r="Q234" s="149">
        <v>1.6000000000000001E-4</v>
      </c>
      <c r="R234" s="149">
        <f t="shared" si="42"/>
        <v>1.2800000000000001E-3</v>
      </c>
      <c r="S234" s="149">
        <v>0</v>
      </c>
      <c r="T234" s="150">
        <f t="shared" si="4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1" t="s">
        <v>268</v>
      </c>
      <c r="AT234" s="151" t="s">
        <v>106</v>
      </c>
      <c r="AU234" s="151" t="s">
        <v>108</v>
      </c>
      <c r="AY234" s="14" t="s">
        <v>109</v>
      </c>
      <c r="BE234" s="152">
        <f t="shared" si="44"/>
        <v>0</v>
      </c>
      <c r="BF234" s="152">
        <f t="shared" si="45"/>
        <v>0</v>
      </c>
      <c r="BG234" s="152">
        <f t="shared" si="46"/>
        <v>0</v>
      </c>
      <c r="BH234" s="152">
        <f t="shared" si="47"/>
        <v>0</v>
      </c>
      <c r="BI234" s="152">
        <f t="shared" si="48"/>
        <v>0</v>
      </c>
      <c r="BJ234" s="14" t="s">
        <v>115</v>
      </c>
      <c r="BK234" s="153">
        <f t="shared" si="49"/>
        <v>0</v>
      </c>
      <c r="BL234" s="14" t="s">
        <v>124</v>
      </c>
      <c r="BM234" s="151" t="s">
        <v>432</v>
      </c>
    </row>
    <row r="235" spans="1:65" s="2" customFormat="1" ht="22.8">
      <c r="A235" s="26"/>
      <c r="B235" s="139"/>
      <c r="C235" s="140" t="s">
        <v>433</v>
      </c>
      <c r="D235" s="140" t="s">
        <v>106</v>
      </c>
      <c r="E235" s="141" t="s">
        <v>143</v>
      </c>
      <c r="F235" s="142" t="s">
        <v>144</v>
      </c>
      <c r="G235" s="143" t="s">
        <v>118</v>
      </c>
      <c r="H235" s="144">
        <v>4</v>
      </c>
      <c r="I235" s="144"/>
      <c r="J235" s="144">
        <f t="shared" si="40"/>
        <v>0</v>
      </c>
      <c r="K235" s="145"/>
      <c r="L235" s="146"/>
      <c r="M235" s="147" t="s">
        <v>1</v>
      </c>
      <c r="N235" s="148" t="s">
        <v>38</v>
      </c>
      <c r="O235" s="149">
        <v>0</v>
      </c>
      <c r="P235" s="149">
        <f t="shared" si="41"/>
        <v>0</v>
      </c>
      <c r="Q235" s="149">
        <v>1.6000000000000001E-4</v>
      </c>
      <c r="R235" s="149">
        <f t="shared" si="42"/>
        <v>6.4000000000000005E-4</v>
      </c>
      <c r="S235" s="149">
        <v>0</v>
      </c>
      <c r="T235" s="150">
        <f t="shared" si="4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1" t="s">
        <v>268</v>
      </c>
      <c r="AT235" s="151" t="s">
        <v>106</v>
      </c>
      <c r="AU235" s="151" t="s">
        <v>108</v>
      </c>
      <c r="AY235" s="14" t="s">
        <v>109</v>
      </c>
      <c r="BE235" s="152">
        <f t="shared" si="44"/>
        <v>0</v>
      </c>
      <c r="BF235" s="152">
        <f t="shared" si="45"/>
        <v>0</v>
      </c>
      <c r="BG235" s="152">
        <f t="shared" si="46"/>
        <v>0</v>
      </c>
      <c r="BH235" s="152">
        <f t="shared" si="47"/>
        <v>0</v>
      </c>
      <c r="BI235" s="152">
        <f t="shared" si="48"/>
        <v>0</v>
      </c>
      <c r="BJ235" s="14" t="s">
        <v>115</v>
      </c>
      <c r="BK235" s="153">
        <f t="shared" si="49"/>
        <v>0</v>
      </c>
      <c r="BL235" s="14" t="s">
        <v>124</v>
      </c>
      <c r="BM235" s="151" t="s">
        <v>434</v>
      </c>
    </row>
    <row r="236" spans="1:65" s="2" customFormat="1" ht="16.5" customHeight="1">
      <c r="A236" s="26"/>
      <c r="B236" s="139"/>
      <c r="C236" s="154" t="s">
        <v>435</v>
      </c>
      <c r="D236" s="154" t="s">
        <v>121</v>
      </c>
      <c r="E236" s="155" t="s">
        <v>171</v>
      </c>
      <c r="F236" s="156" t="s">
        <v>172</v>
      </c>
      <c r="G236" s="157" t="s">
        <v>118</v>
      </c>
      <c r="H236" s="158">
        <v>2</v>
      </c>
      <c r="I236" s="158"/>
      <c r="J236" s="158">
        <f t="shared" si="40"/>
        <v>0</v>
      </c>
      <c r="K236" s="159"/>
      <c r="L236" s="27"/>
      <c r="M236" s="160" t="s">
        <v>1</v>
      </c>
      <c r="N236" s="161" t="s">
        <v>38</v>
      </c>
      <c r="O236" s="149">
        <v>0.43</v>
      </c>
      <c r="P236" s="149">
        <f t="shared" si="41"/>
        <v>0.86</v>
      </c>
      <c r="Q236" s="149">
        <v>0</v>
      </c>
      <c r="R236" s="149">
        <f t="shared" si="42"/>
        <v>0</v>
      </c>
      <c r="S236" s="149">
        <v>0</v>
      </c>
      <c r="T236" s="150">
        <f t="shared" si="4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1" t="s">
        <v>124</v>
      </c>
      <c r="AT236" s="151" t="s">
        <v>121</v>
      </c>
      <c r="AU236" s="151" t="s">
        <v>108</v>
      </c>
      <c r="AY236" s="14" t="s">
        <v>109</v>
      </c>
      <c r="BE236" s="152">
        <f t="shared" si="44"/>
        <v>0</v>
      </c>
      <c r="BF236" s="152">
        <f t="shared" si="45"/>
        <v>0</v>
      </c>
      <c r="BG236" s="152">
        <f t="shared" si="46"/>
        <v>0</v>
      </c>
      <c r="BH236" s="152">
        <f t="shared" si="47"/>
        <v>0</v>
      </c>
      <c r="BI236" s="152">
        <f t="shared" si="48"/>
        <v>0</v>
      </c>
      <c r="BJ236" s="14" t="s">
        <v>115</v>
      </c>
      <c r="BK236" s="153">
        <f t="shared" si="49"/>
        <v>0</v>
      </c>
      <c r="BL236" s="14" t="s">
        <v>124</v>
      </c>
      <c r="BM236" s="151" t="s">
        <v>436</v>
      </c>
    </row>
    <row r="237" spans="1:65" s="2" customFormat="1" ht="21.75" customHeight="1">
      <c r="A237" s="26"/>
      <c r="B237" s="139"/>
      <c r="C237" s="140" t="s">
        <v>437</v>
      </c>
      <c r="D237" s="140" t="s">
        <v>106</v>
      </c>
      <c r="E237" s="141" t="s">
        <v>175</v>
      </c>
      <c r="F237" s="142" t="s">
        <v>176</v>
      </c>
      <c r="G237" s="143" t="s">
        <v>118</v>
      </c>
      <c r="H237" s="144">
        <v>2</v>
      </c>
      <c r="I237" s="144"/>
      <c r="J237" s="144">
        <f t="shared" si="40"/>
        <v>0</v>
      </c>
      <c r="K237" s="145"/>
      <c r="L237" s="146"/>
      <c r="M237" s="147" t="s">
        <v>1</v>
      </c>
      <c r="N237" s="148" t="s">
        <v>38</v>
      </c>
      <c r="O237" s="149">
        <v>0</v>
      </c>
      <c r="P237" s="149">
        <f t="shared" si="41"/>
        <v>0</v>
      </c>
      <c r="Q237" s="149">
        <v>4.4000000000000002E-4</v>
      </c>
      <c r="R237" s="149">
        <f t="shared" si="42"/>
        <v>8.8000000000000003E-4</v>
      </c>
      <c r="S237" s="149">
        <v>0</v>
      </c>
      <c r="T237" s="150">
        <f t="shared" si="4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1" t="s">
        <v>268</v>
      </c>
      <c r="AT237" s="151" t="s">
        <v>106</v>
      </c>
      <c r="AU237" s="151" t="s">
        <v>108</v>
      </c>
      <c r="AY237" s="14" t="s">
        <v>109</v>
      </c>
      <c r="BE237" s="152">
        <f t="shared" si="44"/>
        <v>0</v>
      </c>
      <c r="BF237" s="152">
        <f t="shared" si="45"/>
        <v>0</v>
      </c>
      <c r="BG237" s="152">
        <f t="shared" si="46"/>
        <v>0</v>
      </c>
      <c r="BH237" s="152">
        <f t="shared" si="47"/>
        <v>0</v>
      </c>
      <c r="BI237" s="152">
        <f t="shared" si="48"/>
        <v>0</v>
      </c>
      <c r="BJ237" s="14" t="s">
        <v>115</v>
      </c>
      <c r="BK237" s="153">
        <f t="shared" si="49"/>
        <v>0</v>
      </c>
      <c r="BL237" s="14" t="s">
        <v>124</v>
      </c>
      <c r="BM237" s="151" t="s">
        <v>438</v>
      </c>
    </row>
    <row r="238" spans="1:65" s="2" customFormat="1" ht="16.5" customHeight="1">
      <c r="A238" s="26"/>
      <c r="B238" s="139"/>
      <c r="C238" s="154" t="s">
        <v>439</v>
      </c>
      <c r="D238" s="154" t="s">
        <v>121</v>
      </c>
      <c r="E238" s="155" t="s">
        <v>287</v>
      </c>
      <c r="F238" s="156" t="s">
        <v>288</v>
      </c>
      <c r="G238" s="157" t="s">
        <v>118</v>
      </c>
      <c r="H238" s="158">
        <v>1</v>
      </c>
      <c r="I238" s="158"/>
      <c r="J238" s="158">
        <f t="shared" si="40"/>
        <v>0</v>
      </c>
      <c r="K238" s="159"/>
      <c r="L238" s="27"/>
      <c r="M238" s="160" t="s">
        <v>1</v>
      </c>
      <c r="N238" s="161" t="s">
        <v>38</v>
      </c>
      <c r="O238" s="149">
        <v>0.5</v>
      </c>
      <c r="P238" s="149">
        <f t="shared" si="41"/>
        <v>0.5</v>
      </c>
      <c r="Q238" s="149">
        <v>0</v>
      </c>
      <c r="R238" s="149">
        <f t="shared" si="42"/>
        <v>0</v>
      </c>
      <c r="S238" s="149">
        <v>0</v>
      </c>
      <c r="T238" s="150">
        <f t="shared" si="4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1" t="s">
        <v>124</v>
      </c>
      <c r="AT238" s="151" t="s">
        <v>121</v>
      </c>
      <c r="AU238" s="151" t="s">
        <v>108</v>
      </c>
      <c r="AY238" s="14" t="s">
        <v>109</v>
      </c>
      <c r="BE238" s="152">
        <f t="shared" si="44"/>
        <v>0</v>
      </c>
      <c r="BF238" s="152">
        <f t="shared" si="45"/>
        <v>0</v>
      </c>
      <c r="BG238" s="152">
        <f t="shared" si="46"/>
        <v>0</v>
      </c>
      <c r="BH238" s="152">
        <f t="shared" si="47"/>
        <v>0</v>
      </c>
      <c r="BI238" s="152">
        <f t="shared" si="48"/>
        <v>0</v>
      </c>
      <c r="BJ238" s="14" t="s">
        <v>115</v>
      </c>
      <c r="BK238" s="153">
        <f t="shared" si="49"/>
        <v>0</v>
      </c>
      <c r="BL238" s="14" t="s">
        <v>124</v>
      </c>
      <c r="BM238" s="151" t="s">
        <v>440</v>
      </c>
    </row>
    <row r="239" spans="1:65" s="2" customFormat="1" ht="16.5" customHeight="1">
      <c r="A239" s="26"/>
      <c r="B239" s="139"/>
      <c r="C239" s="140" t="s">
        <v>441</v>
      </c>
      <c r="D239" s="140" t="s">
        <v>106</v>
      </c>
      <c r="E239" s="141" t="s">
        <v>291</v>
      </c>
      <c r="F239" s="142" t="s">
        <v>292</v>
      </c>
      <c r="G239" s="143" t="s">
        <v>118</v>
      </c>
      <c r="H239" s="144">
        <v>1</v>
      </c>
      <c r="I239" s="144"/>
      <c r="J239" s="144">
        <f t="shared" si="40"/>
        <v>0</v>
      </c>
      <c r="K239" s="145"/>
      <c r="L239" s="146"/>
      <c r="M239" s="147" t="s">
        <v>1</v>
      </c>
      <c r="N239" s="148" t="s">
        <v>38</v>
      </c>
      <c r="O239" s="149">
        <v>0</v>
      </c>
      <c r="P239" s="149">
        <f t="shared" si="41"/>
        <v>0</v>
      </c>
      <c r="Q239" s="149">
        <v>4.2999999999999999E-4</v>
      </c>
      <c r="R239" s="149">
        <f t="shared" si="42"/>
        <v>4.2999999999999999E-4</v>
      </c>
      <c r="S239" s="149">
        <v>0</v>
      </c>
      <c r="T239" s="150">
        <f t="shared" si="4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1" t="s">
        <v>268</v>
      </c>
      <c r="AT239" s="151" t="s">
        <v>106</v>
      </c>
      <c r="AU239" s="151" t="s">
        <v>108</v>
      </c>
      <c r="AY239" s="14" t="s">
        <v>109</v>
      </c>
      <c r="BE239" s="152">
        <f t="shared" si="44"/>
        <v>0</v>
      </c>
      <c r="BF239" s="152">
        <f t="shared" si="45"/>
        <v>0</v>
      </c>
      <c r="BG239" s="152">
        <f t="shared" si="46"/>
        <v>0</v>
      </c>
      <c r="BH239" s="152">
        <f t="shared" si="47"/>
        <v>0</v>
      </c>
      <c r="BI239" s="152">
        <f t="shared" si="48"/>
        <v>0</v>
      </c>
      <c r="BJ239" s="14" t="s">
        <v>115</v>
      </c>
      <c r="BK239" s="153">
        <f t="shared" si="49"/>
        <v>0</v>
      </c>
      <c r="BL239" s="14" t="s">
        <v>124</v>
      </c>
      <c r="BM239" s="151" t="s">
        <v>442</v>
      </c>
    </row>
    <row r="240" spans="1:65" s="2" customFormat="1" ht="16.5" customHeight="1">
      <c r="A240" s="26"/>
      <c r="B240" s="139"/>
      <c r="C240" s="154" t="s">
        <v>443</v>
      </c>
      <c r="D240" s="154" t="s">
        <v>121</v>
      </c>
      <c r="E240" s="155" t="s">
        <v>388</v>
      </c>
      <c r="F240" s="156" t="s">
        <v>389</v>
      </c>
      <c r="G240" s="157" t="s">
        <v>118</v>
      </c>
      <c r="H240" s="158">
        <v>1</v>
      </c>
      <c r="I240" s="158"/>
      <c r="J240" s="158">
        <f t="shared" si="40"/>
        <v>0</v>
      </c>
      <c r="K240" s="159"/>
      <c r="L240" s="27"/>
      <c r="M240" s="160" t="s">
        <v>1</v>
      </c>
      <c r="N240" s="161" t="s">
        <v>38</v>
      </c>
      <c r="O240" s="149">
        <v>0.48</v>
      </c>
      <c r="P240" s="149">
        <f t="shared" si="41"/>
        <v>0.48</v>
      </c>
      <c r="Q240" s="149">
        <v>0</v>
      </c>
      <c r="R240" s="149">
        <f t="shared" si="42"/>
        <v>0</v>
      </c>
      <c r="S240" s="149">
        <v>0</v>
      </c>
      <c r="T240" s="150">
        <f t="shared" si="4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1" t="s">
        <v>124</v>
      </c>
      <c r="AT240" s="151" t="s">
        <v>121</v>
      </c>
      <c r="AU240" s="151" t="s">
        <v>108</v>
      </c>
      <c r="AY240" s="14" t="s">
        <v>109</v>
      </c>
      <c r="BE240" s="152">
        <f t="shared" si="44"/>
        <v>0</v>
      </c>
      <c r="BF240" s="152">
        <f t="shared" si="45"/>
        <v>0</v>
      </c>
      <c r="BG240" s="152">
        <f t="shared" si="46"/>
        <v>0</v>
      </c>
      <c r="BH240" s="152">
        <f t="shared" si="47"/>
        <v>0</v>
      </c>
      <c r="BI240" s="152">
        <f t="shared" si="48"/>
        <v>0</v>
      </c>
      <c r="BJ240" s="14" t="s">
        <v>115</v>
      </c>
      <c r="BK240" s="153">
        <f t="shared" si="49"/>
        <v>0</v>
      </c>
      <c r="BL240" s="14" t="s">
        <v>124</v>
      </c>
      <c r="BM240" s="151" t="s">
        <v>444</v>
      </c>
    </row>
    <row r="241" spans="1:65" s="2" customFormat="1" ht="22.8">
      <c r="A241" s="26"/>
      <c r="B241" s="139"/>
      <c r="C241" s="140" t="s">
        <v>445</v>
      </c>
      <c r="D241" s="140" t="s">
        <v>106</v>
      </c>
      <c r="E241" s="141" t="s">
        <v>446</v>
      </c>
      <c r="F241" s="142" t="s">
        <v>447</v>
      </c>
      <c r="G241" s="143" t="s">
        <v>118</v>
      </c>
      <c r="H241" s="144">
        <v>1</v>
      </c>
      <c r="I241" s="144"/>
      <c r="J241" s="144">
        <f t="shared" si="40"/>
        <v>0</v>
      </c>
      <c r="K241" s="145"/>
      <c r="L241" s="146"/>
      <c r="M241" s="147" t="s">
        <v>1</v>
      </c>
      <c r="N241" s="148" t="s">
        <v>38</v>
      </c>
      <c r="O241" s="149">
        <v>0</v>
      </c>
      <c r="P241" s="149">
        <f t="shared" si="41"/>
        <v>0</v>
      </c>
      <c r="Q241" s="149">
        <v>2.5000000000000001E-4</v>
      </c>
      <c r="R241" s="149">
        <f t="shared" si="42"/>
        <v>2.5000000000000001E-4</v>
      </c>
      <c r="S241" s="149">
        <v>0</v>
      </c>
      <c r="T241" s="150">
        <f t="shared" si="4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1" t="s">
        <v>119</v>
      </c>
      <c r="AT241" s="151" t="s">
        <v>106</v>
      </c>
      <c r="AU241" s="151" t="s">
        <v>108</v>
      </c>
      <c r="AY241" s="14" t="s">
        <v>109</v>
      </c>
      <c r="BE241" s="152">
        <f t="shared" si="44"/>
        <v>0</v>
      </c>
      <c r="BF241" s="152">
        <f t="shared" si="45"/>
        <v>0</v>
      </c>
      <c r="BG241" s="152">
        <f t="shared" si="46"/>
        <v>0</v>
      </c>
      <c r="BH241" s="152">
        <f t="shared" si="47"/>
        <v>0</v>
      </c>
      <c r="BI241" s="152">
        <f t="shared" si="48"/>
        <v>0</v>
      </c>
      <c r="BJ241" s="14" t="s">
        <v>115</v>
      </c>
      <c r="BK241" s="153">
        <f t="shared" si="49"/>
        <v>0</v>
      </c>
      <c r="BL241" s="14" t="s">
        <v>119</v>
      </c>
      <c r="BM241" s="151" t="s">
        <v>448</v>
      </c>
    </row>
    <row r="242" spans="1:65" s="2" customFormat="1" ht="33" customHeight="1">
      <c r="A242" s="26"/>
      <c r="B242" s="139"/>
      <c r="C242" s="154" t="s">
        <v>449</v>
      </c>
      <c r="D242" s="154" t="s">
        <v>121</v>
      </c>
      <c r="E242" s="155" t="s">
        <v>198</v>
      </c>
      <c r="F242" s="156" t="s">
        <v>199</v>
      </c>
      <c r="G242" s="157" t="s">
        <v>118</v>
      </c>
      <c r="H242" s="158">
        <v>12</v>
      </c>
      <c r="I242" s="158"/>
      <c r="J242" s="158">
        <f t="shared" si="40"/>
        <v>0</v>
      </c>
      <c r="K242" s="159"/>
      <c r="L242" s="27"/>
      <c r="M242" s="160" t="s">
        <v>1</v>
      </c>
      <c r="N242" s="161" t="s">
        <v>38</v>
      </c>
      <c r="O242" s="149">
        <v>6.7000000000000004E-2</v>
      </c>
      <c r="P242" s="149">
        <f t="shared" si="41"/>
        <v>0.80400000000000005</v>
      </c>
      <c r="Q242" s="149">
        <v>0</v>
      </c>
      <c r="R242" s="149">
        <f t="shared" si="42"/>
        <v>0</v>
      </c>
      <c r="S242" s="149">
        <v>0</v>
      </c>
      <c r="T242" s="150">
        <f t="shared" si="4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1" t="s">
        <v>124</v>
      </c>
      <c r="AT242" s="151" t="s">
        <v>121</v>
      </c>
      <c r="AU242" s="151" t="s">
        <v>108</v>
      </c>
      <c r="AY242" s="14" t="s">
        <v>109</v>
      </c>
      <c r="BE242" s="152">
        <f t="shared" si="44"/>
        <v>0</v>
      </c>
      <c r="BF242" s="152">
        <f t="shared" si="45"/>
        <v>0</v>
      </c>
      <c r="BG242" s="152">
        <f t="shared" si="46"/>
        <v>0</v>
      </c>
      <c r="BH242" s="152">
        <f t="shared" si="47"/>
        <v>0</v>
      </c>
      <c r="BI242" s="152">
        <f t="shared" si="48"/>
        <v>0</v>
      </c>
      <c r="BJ242" s="14" t="s">
        <v>115</v>
      </c>
      <c r="BK242" s="153">
        <f t="shared" si="49"/>
        <v>0</v>
      </c>
      <c r="BL242" s="14" t="s">
        <v>124</v>
      </c>
      <c r="BM242" s="151" t="s">
        <v>450</v>
      </c>
    </row>
    <row r="243" spans="1:65" s="2" customFormat="1" ht="22.8">
      <c r="A243" s="26"/>
      <c r="B243" s="139"/>
      <c r="C243" s="140" t="s">
        <v>451</v>
      </c>
      <c r="D243" s="140" t="s">
        <v>106</v>
      </c>
      <c r="E243" s="141" t="s">
        <v>202</v>
      </c>
      <c r="F243" s="142" t="s">
        <v>203</v>
      </c>
      <c r="G243" s="143" t="s">
        <v>118</v>
      </c>
      <c r="H243" s="144">
        <v>12</v>
      </c>
      <c r="I243" s="144"/>
      <c r="J243" s="144">
        <f t="shared" si="40"/>
        <v>0</v>
      </c>
      <c r="K243" s="145"/>
      <c r="L243" s="146"/>
      <c r="M243" s="147" t="s">
        <v>1</v>
      </c>
      <c r="N243" s="148" t="s">
        <v>38</v>
      </c>
      <c r="O243" s="149">
        <v>0</v>
      </c>
      <c r="P243" s="149">
        <f t="shared" si="41"/>
        <v>0</v>
      </c>
      <c r="Q243" s="149">
        <v>3.0000000000000001E-5</v>
      </c>
      <c r="R243" s="149">
        <f t="shared" si="42"/>
        <v>3.6000000000000002E-4</v>
      </c>
      <c r="S243" s="149">
        <v>0</v>
      </c>
      <c r="T243" s="150">
        <f t="shared" si="4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1" t="s">
        <v>268</v>
      </c>
      <c r="AT243" s="151" t="s">
        <v>106</v>
      </c>
      <c r="AU243" s="151" t="s">
        <v>108</v>
      </c>
      <c r="AY243" s="14" t="s">
        <v>109</v>
      </c>
      <c r="BE243" s="152">
        <f t="shared" si="44"/>
        <v>0</v>
      </c>
      <c r="BF243" s="152">
        <f t="shared" si="45"/>
        <v>0</v>
      </c>
      <c r="BG243" s="152">
        <f t="shared" si="46"/>
        <v>0</v>
      </c>
      <c r="BH243" s="152">
        <f t="shared" si="47"/>
        <v>0</v>
      </c>
      <c r="BI243" s="152">
        <f t="shared" si="48"/>
        <v>0</v>
      </c>
      <c r="BJ243" s="14" t="s">
        <v>115</v>
      </c>
      <c r="BK243" s="153">
        <f t="shared" si="49"/>
        <v>0</v>
      </c>
      <c r="BL243" s="14" t="s">
        <v>124</v>
      </c>
      <c r="BM243" s="151" t="s">
        <v>452</v>
      </c>
    </row>
    <row r="244" spans="1:65" s="2" customFormat="1" ht="22.8">
      <c r="A244" s="26"/>
      <c r="B244" s="139"/>
      <c r="C244" s="140" t="s">
        <v>453</v>
      </c>
      <c r="D244" s="140" t="s">
        <v>106</v>
      </c>
      <c r="E244" s="141" t="s">
        <v>222</v>
      </c>
      <c r="F244" s="142" t="s">
        <v>223</v>
      </c>
      <c r="G244" s="143" t="s">
        <v>118</v>
      </c>
      <c r="H244" s="144">
        <v>2</v>
      </c>
      <c r="I244" s="144"/>
      <c r="J244" s="144">
        <f t="shared" si="40"/>
        <v>0</v>
      </c>
      <c r="K244" s="145"/>
      <c r="L244" s="146"/>
      <c r="M244" s="147" t="s">
        <v>1</v>
      </c>
      <c r="N244" s="148" t="s">
        <v>38</v>
      </c>
      <c r="O244" s="149">
        <v>0</v>
      </c>
      <c r="P244" s="149">
        <f t="shared" si="41"/>
        <v>0</v>
      </c>
      <c r="Q244" s="149">
        <v>0</v>
      </c>
      <c r="R244" s="149">
        <f t="shared" si="42"/>
        <v>0</v>
      </c>
      <c r="S244" s="149">
        <v>0</v>
      </c>
      <c r="T244" s="150">
        <f t="shared" si="4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1" t="s">
        <v>268</v>
      </c>
      <c r="AT244" s="151" t="s">
        <v>106</v>
      </c>
      <c r="AU244" s="151" t="s">
        <v>108</v>
      </c>
      <c r="AY244" s="14" t="s">
        <v>109</v>
      </c>
      <c r="BE244" s="152">
        <f t="shared" si="44"/>
        <v>0</v>
      </c>
      <c r="BF244" s="152">
        <f t="shared" si="45"/>
        <v>0</v>
      </c>
      <c r="BG244" s="152">
        <f t="shared" si="46"/>
        <v>0</v>
      </c>
      <c r="BH244" s="152">
        <f t="shared" si="47"/>
        <v>0</v>
      </c>
      <c r="BI244" s="152">
        <f t="shared" si="48"/>
        <v>0</v>
      </c>
      <c r="BJ244" s="14" t="s">
        <v>115</v>
      </c>
      <c r="BK244" s="153">
        <f t="shared" si="49"/>
        <v>0</v>
      </c>
      <c r="BL244" s="14" t="s">
        <v>124</v>
      </c>
      <c r="BM244" s="151" t="s">
        <v>454</v>
      </c>
    </row>
    <row r="245" spans="1:65" s="2" customFormat="1" ht="22.8">
      <c r="A245" s="26"/>
      <c r="B245" s="139"/>
      <c r="C245" s="140" t="s">
        <v>455</v>
      </c>
      <c r="D245" s="140" t="s">
        <v>106</v>
      </c>
      <c r="E245" s="141" t="s">
        <v>238</v>
      </c>
      <c r="F245" s="142" t="s">
        <v>239</v>
      </c>
      <c r="G245" s="143" t="s">
        <v>118</v>
      </c>
      <c r="H245" s="144">
        <v>1</v>
      </c>
      <c r="I245" s="144"/>
      <c r="J245" s="144">
        <f t="shared" si="40"/>
        <v>0</v>
      </c>
      <c r="K245" s="145"/>
      <c r="L245" s="146"/>
      <c r="M245" s="147" t="s">
        <v>1</v>
      </c>
      <c r="N245" s="148" t="s">
        <v>38</v>
      </c>
      <c r="O245" s="149">
        <v>0</v>
      </c>
      <c r="P245" s="149">
        <f t="shared" si="41"/>
        <v>0</v>
      </c>
      <c r="Q245" s="149">
        <v>1.8000000000000001E-4</v>
      </c>
      <c r="R245" s="149">
        <f t="shared" si="42"/>
        <v>1.8000000000000001E-4</v>
      </c>
      <c r="S245" s="149">
        <v>0</v>
      </c>
      <c r="T245" s="150">
        <f t="shared" si="4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1" t="s">
        <v>268</v>
      </c>
      <c r="AT245" s="151" t="s">
        <v>106</v>
      </c>
      <c r="AU245" s="151" t="s">
        <v>108</v>
      </c>
      <c r="AY245" s="14" t="s">
        <v>109</v>
      </c>
      <c r="BE245" s="152">
        <f t="shared" si="44"/>
        <v>0</v>
      </c>
      <c r="BF245" s="152">
        <f t="shared" si="45"/>
        <v>0</v>
      </c>
      <c r="BG245" s="152">
        <f t="shared" si="46"/>
        <v>0</v>
      </c>
      <c r="BH245" s="152">
        <f t="shared" si="47"/>
        <v>0</v>
      </c>
      <c r="BI245" s="152">
        <f t="shared" si="48"/>
        <v>0</v>
      </c>
      <c r="BJ245" s="14" t="s">
        <v>115</v>
      </c>
      <c r="BK245" s="153">
        <f t="shared" si="49"/>
        <v>0</v>
      </c>
      <c r="BL245" s="14" t="s">
        <v>124</v>
      </c>
      <c r="BM245" s="151" t="s">
        <v>456</v>
      </c>
    </row>
    <row r="246" spans="1:65" s="2" customFormat="1" ht="22.8">
      <c r="A246" s="26"/>
      <c r="B246" s="139"/>
      <c r="C246" s="140" t="s">
        <v>457</v>
      </c>
      <c r="D246" s="140" t="s">
        <v>106</v>
      </c>
      <c r="E246" s="141" t="s">
        <v>230</v>
      </c>
      <c r="F246" s="142" t="s">
        <v>231</v>
      </c>
      <c r="G246" s="143" t="s">
        <v>118</v>
      </c>
      <c r="H246" s="144">
        <v>2</v>
      </c>
      <c r="I246" s="144"/>
      <c r="J246" s="144">
        <f t="shared" si="40"/>
        <v>0</v>
      </c>
      <c r="K246" s="145"/>
      <c r="L246" s="146"/>
      <c r="M246" s="147" t="s">
        <v>1</v>
      </c>
      <c r="N246" s="148" t="s">
        <v>38</v>
      </c>
      <c r="O246" s="149">
        <v>0</v>
      </c>
      <c r="P246" s="149">
        <f t="shared" si="41"/>
        <v>0</v>
      </c>
      <c r="Q246" s="149">
        <v>3.0000000000000001E-5</v>
      </c>
      <c r="R246" s="149">
        <f t="shared" si="42"/>
        <v>6.0000000000000002E-5</v>
      </c>
      <c r="S246" s="149">
        <v>0</v>
      </c>
      <c r="T246" s="150">
        <f t="shared" si="43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51" t="s">
        <v>268</v>
      </c>
      <c r="AT246" s="151" t="s">
        <v>106</v>
      </c>
      <c r="AU246" s="151" t="s">
        <v>108</v>
      </c>
      <c r="AY246" s="14" t="s">
        <v>109</v>
      </c>
      <c r="BE246" s="152">
        <f t="shared" si="44"/>
        <v>0</v>
      </c>
      <c r="BF246" s="152">
        <f t="shared" si="45"/>
        <v>0</v>
      </c>
      <c r="BG246" s="152">
        <f t="shared" si="46"/>
        <v>0</v>
      </c>
      <c r="BH246" s="152">
        <f t="shared" si="47"/>
        <v>0</v>
      </c>
      <c r="BI246" s="152">
        <f t="shared" si="48"/>
        <v>0</v>
      </c>
      <c r="BJ246" s="14" t="s">
        <v>115</v>
      </c>
      <c r="BK246" s="153">
        <f t="shared" si="49"/>
        <v>0</v>
      </c>
      <c r="BL246" s="14" t="s">
        <v>124</v>
      </c>
      <c r="BM246" s="151" t="s">
        <v>458</v>
      </c>
    </row>
    <row r="247" spans="1:65" s="2" customFormat="1" ht="16.5" customHeight="1">
      <c r="A247" s="26"/>
      <c r="B247" s="139"/>
      <c r="C247" s="154" t="s">
        <v>459</v>
      </c>
      <c r="D247" s="154" t="s">
        <v>121</v>
      </c>
      <c r="E247" s="155" t="s">
        <v>242</v>
      </c>
      <c r="F247" s="156" t="s">
        <v>243</v>
      </c>
      <c r="G247" s="157" t="s">
        <v>244</v>
      </c>
      <c r="H247" s="158">
        <v>1</v>
      </c>
      <c r="I247" s="158"/>
      <c r="J247" s="158">
        <f t="shared" si="40"/>
        <v>0</v>
      </c>
      <c r="K247" s="159"/>
      <c r="L247" s="27"/>
      <c r="M247" s="160" t="s">
        <v>1</v>
      </c>
      <c r="N247" s="161" t="s">
        <v>38</v>
      </c>
      <c r="O247" s="149">
        <v>0</v>
      </c>
      <c r="P247" s="149">
        <f t="shared" si="41"/>
        <v>0</v>
      </c>
      <c r="Q247" s="149">
        <v>0</v>
      </c>
      <c r="R247" s="149">
        <f t="shared" si="42"/>
        <v>0</v>
      </c>
      <c r="S247" s="149">
        <v>0</v>
      </c>
      <c r="T247" s="150">
        <f t="shared" si="43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1" t="s">
        <v>124</v>
      </c>
      <c r="AT247" s="151" t="s">
        <v>121</v>
      </c>
      <c r="AU247" s="151" t="s">
        <v>108</v>
      </c>
      <c r="AY247" s="14" t="s">
        <v>109</v>
      </c>
      <c r="BE247" s="152">
        <f t="shared" si="44"/>
        <v>0</v>
      </c>
      <c r="BF247" s="152">
        <f t="shared" si="45"/>
        <v>0</v>
      </c>
      <c r="BG247" s="152">
        <f t="shared" si="46"/>
        <v>0</v>
      </c>
      <c r="BH247" s="152">
        <f t="shared" si="47"/>
        <v>0</v>
      </c>
      <c r="BI247" s="152">
        <f t="shared" si="48"/>
        <v>0</v>
      </c>
      <c r="BJ247" s="14" t="s">
        <v>115</v>
      </c>
      <c r="BK247" s="153">
        <f t="shared" si="49"/>
        <v>0</v>
      </c>
      <c r="BL247" s="14" t="s">
        <v>124</v>
      </c>
      <c r="BM247" s="151" t="s">
        <v>460</v>
      </c>
    </row>
    <row r="248" spans="1:65" s="2" customFormat="1" ht="16.5" customHeight="1">
      <c r="A248" s="26"/>
      <c r="B248" s="139"/>
      <c r="C248" s="154" t="s">
        <v>461</v>
      </c>
      <c r="D248" s="154" t="s">
        <v>121</v>
      </c>
      <c r="E248" s="155" t="s">
        <v>247</v>
      </c>
      <c r="F248" s="156" t="s">
        <v>248</v>
      </c>
      <c r="G248" s="157" t="s">
        <v>249</v>
      </c>
      <c r="H248" s="158">
        <v>25</v>
      </c>
      <c r="I248" s="158"/>
      <c r="J248" s="158">
        <f t="shared" si="40"/>
        <v>0</v>
      </c>
      <c r="K248" s="159"/>
      <c r="L248" s="27"/>
      <c r="M248" s="160" t="s">
        <v>1</v>
      </c>
      <c r="N248" s="161" t="s">
        <v>38</v>
      </c>
      <c r="O248" s="149">
        <v>0</v>
      </c>
      <c r="P248" s="149">
        <f t="shared" si="41"/>
        <v>0</v>
      </c>
      <c r="Q248" s="149">
        <v>0</v>
      </c>
      <c r="R248" s="149">
        <f t="shared" si="42"/>
        <v>0</v>
      </c>
      <c r="S248" s="149">
        <v>0</v>
      </c>
      <c r="T248" s="150">
        <f t="shared" si="43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1" t="s">
        <v>124</v>
      </c>
      <c r="AT248" s="151" t="s">
        <v>121</v>
      </c>
      <c r="AU248" s="151" t="s">
        <v>108</v>
      </c>
      <c r="AY248" s="14" t="s">
        <v>109</v>
      </c>
      <c r="BE248" s="152">
        <f t="shared" si="44"/>
        <v>0</v>
      </c>
      <c r="BF248" s="152">
        <f t="shared" si="45"/>
        <v>0</v>
      </c>
      <c r="BG248" s="152">
        <f t="shared" si="46"/>
        <v>0</v>
      </c>
      <c r="BH248" s="152">
        <f t="shared" si="47"/>
        <v>0</v>
      </c>
      <c r="BI248" s="152">
        <f t="shared" si="48"/>
        <v>0</v>
      </c>
      <c r="BJ248" s="14" t="s">
        <v>115</v>
      </c>
      <c r="BK248" s="153">
        <f t="shared" si="49"/>
        <v>0</v>
      </c>
      <c r="BL248" s="14" t="s">
        <v>124</v>
      </c>
      <c r="BM248" s="151" t="s">
        <v>462</v>
      </c>
    </row>
    <row r="249" spans="1:65" s="12" customFormat="1" ht="20.85" customHeight="1">
      <c r="B249" s="127"/>
      <c r="D249" s="128" t="s">
        <v>71</v>
      </c>
      <c r="E249" s="137" t="s">
        <v>463</v>
      </c>
      <c r="F249" s="137" t="s">
        <v>464</v>
      </c>
      <c r="J249" s="138">
        <f>BK249</f>
        <v>0</v>
      </c>
      <c r="L249" s="127"/>
      <c r="M249" s="131"/>
      <c r="N249" s="132"/>
      <c r="O249" s="132"/>
      <c r="P249" s="133">
        <f>SUM(P250:P264)</f>
        <v>47.703000000000003</v>
      </c>
      <c r="Q249" s="132"/>
      <c r="R249" s="133">
        <f>SUM(R250:R264)</f>
        <v>1E-3</v>
      </c>
      <c r="S249" s="132"/>
      <c r="T249" s="134">
        <f>SUM(T250:T264)</f>
        <v>0</v>
      </c>
      <c r="AR249" s="128" t="s">
        <v>114</v>
      </c>
      <c r="AT249" s="135" t="s">
        <v>71</v>
      </c>
      <c r="AU249" s="135" t="s">
        <v>115</v>
      </c>
      <c r="AY249" s="128" t="s">
        <v>109</v>
      </c>
      <c r="BK249" s="136">
        <f>SUM(BK250:BK264)</f>
        <v>0</v>
      </c>
    </row>
    <row r="250" spans="1:65" s="2" customFormat="1" ht="21.75" customHeight="1">
      <c r="A250" s="26"/>
      <c r="B250" s="139"/>
      <c r="C250" s="154" t="s">
        <v>465</v>
      </c>
      <c r="D250" s="154" t="s">
        <v>121</v>
      </c>
      <c r="E250" s="155" t="s">
        <v>466</v>
      </c>
      <c r="F250" s="156" t="s">
        <v>467</v>
      </c>
      <c r="G250" s="157" t="s">
        <v>118</v>
      </c>
      <c r="H250" s="158">
        <v>2</v>
      </c>
      <c r="I250" s="158"/>
      <c r="J250" s="158">
        <f t="shared" ref="J250:J264" si="50">ROUND(I250*H250,3)</f>
        <v>0</v>
      </c>
      <c r="K250" s="159"/>
      <c r="L250" s="27"/>
      <c r="M250" s="160" t="s">
        <v>1</v>
      </c>
      <c r="N250" s="161" t="s">
        <v>38</v>
      </c>
      <c r="O250" s="149">
        <v>0.93</v>
      </c>
      <c r="P250" s="149">
        <f t="shared" ref="P250:P264" si="51">O250*H250</f>
        <v>1.86</v>
      </c>
      <c r="Q250" s="149">
        <v>0</v>
      </c>
      <c r="R250" s="149">
        <f t="shared" ref="R250:R264" si="52">Q250*H250</f>
        <v>0</v>
      </c>
      <c r="S250" s="149">
        <v>0</v>
      </c>
      <c r="T250" s="150">
        <f t="shared" ref="T250:T264" si="53">S250*H250</f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1" t="s">
        <v>124</v>
      </c>
      <c r="AT250" s="151" t="s">
        <v>121</v>
      </c>
      <c r="AU250" s="151" t="s">
        <v>108</v>
      </c>
      <c r="AY250" s="14" t="s">
        <v>109</v>
      </c>
      <c r="BE250" s="152">
        <f t="shared" ref="BE250:BE264" si="54">IF(N250="základná",J250,0)</f>
        <v>0</v>
      </c>
      <c r="BF250" s="152">
        <f t="shared" ref="BF250:BF264" si="55">IF(N250="znížená",J250,0)</f>
        <v>0</v>
      </c>
      <c r="BG250" s="152">
        <f t="shared" ref="BG250:BG264" si="56">IF(N250="zákl. prenesená",J250,0)</f>
        <v>0</v>
      </c>
      <c r="BH250" s="152">
        <f t="shared" ref="BH250:BH264" si="57">IF(N250="zníž. prenesená",J250,0)</f>
        <v>0</v>
      </c>
      <c r="BI250" s="152">
        <f t="shared" ref="BI250:BI264" si="58">IF(N250="nulová",J250,0)</f>
        <v>0</v>
      </c>
      <c r="BJ250" s="14" t="s">
        <v>115</v>
      </c>
      <c r="BK250" s="153">
        <f t="shared" ref="BK250:BK264" si="59">ROUND(I250*H250,3)</f>
        <v>0</v>
      </c>
      <c r="BL250" s="14" t="s">
        <v>124</v>
      </c>
      <c r="BM250" s="151" t="s">
        <v>468</v>
      </c>
    </row>
    <row r="251" spans="1:65" s="2" customFormat="1" ht="33" customHeight="1">
      <c r="A251" s="26"/>
      <c r="B251" s="139"/>
      <c r="C251" s="154" t="s">
        <v>469</v>
      </c>
      <c r="D251" s="154" t="s">
        <v>121</v>
      </c>
      <c r="E251" s="155" t="s">
        <v>470</v>
      </c>
      <c r="F251" s="156" t="s">
        <v>471</v>
      </c>
      <c r="G251" s="157" t="s">
        <v>118</v>
      </c>
      <c r="H251" s="158">
        <v>2</v>
      </c>
      <c r="I251" s="158"/>
      <c r="J251" s="158">
        <f t="shared" si="50"/>
        <v>0</v>
      </c>
      <c r="K251" s="159"/>
      <c r="L251" s="27"/>
      <c r="M251" s="160" t="s">
        <v>1</v>
      </c>
      <c r="N251" s="161" t="s">
        <v>38</v>
      </c>
      <c r="O251" s="149">
        <v>1.55</v>
      </c>
      <c r="P251" s="149">
        <f t="shared" si="51"/>
        <v>3.1</v>
      </c>
      <c r="Q251" s="149">
        <v>0</v>
      </c>
      <c r="R251" s="149">
        <f t="shared" si="52"/>
        <v>0</v>
      </c>
      <c r="S251" s="149">
        <v>0</v>
      </c>
      <c r="T251" s="150">
        <f t="shared" si="5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1" t="s">
        <v>124</v>
      </c>
      <c r="AT251" s="151" t="s">
        <v>121</v>
      </c>
      <c r="AU251" s="151" t="s">
        <v>108</v>
      </c>
      <c r="AY251" s="14" t="s">
        <v>109</v>
      </c>
      <c r="BE251" s="152">
        <f t="shared" si="54"/>
        <v>0</v>
      </c>
      <c r="BF251" s="152">
        <f t="shared" si="55"/>
        <v>0</v>
      </c>
      <c r="BG251" s="152">
        <f t="shared" si="56"/>
        <v>0</v>
      </c>
      <c r="BH251" s="152">
        <f t="shared" si="57"/>
        <v>0</v>
      </c>
      <c r="BI251" s="152">
        <f t="shared" si="58"/>
        <v>0</v>
      </c>
      <c r="BJ251" s="14" t="s">
        <v>115</v>
      </c>
      <c r="BK251" s="153">
        <f t="shared" si="59"/>
        <v>0</v>
      </c>
      <c r="BL251" s="14" t="s">
        <v>124</v>
      </c>
      <c r="BM251" s="151" t="s">
        <v>472</v>
      </c>
    </row>
    <row r="252" spans="1:65" s="2" customFormat="1" ht="21.75" customHeight="1">
      <c r="A252" s="26"/>
      <c r="B252" s="139"/>
      <c r="C252" s="154" t="s">
        <v>115</v>
      </c>
      <c r="D252" s="154" t="s">
        <v>121</v>
      </c>
      <c r="E252" s="155" t="s">
        <v>473</v>
      </c>
      <c r="F252" s="156" t="s">
        <v>474</v>
      </c>
      <c r="G252" s="157" t="s">
        <v>118</v>
      </c>
      <c r="H252" s="158">
        <v>1</v>
      </c>
      <c r="I252" s="158"/>
      <c r="J252" s="158">
        <f t="shared" si="50"/>
        <v>0</v>
      </c>
      <c r="K252" s="159"/>
      <c r="L252" s="27"/>
      <c r="M252" s="160" t="s">
        <v>1</v>
      </c>
      <c r="N252" s="161" t="s">
        <v>38</v>
      </c>
      <c r="O252" s="149">
        <v>8.44</v>
      </c>
      <c r="P252" s="149">
        <f t="shared" si="51"/>
        <v>8.44</v>
      </c>
      <c r="Q252" s="149">
        <v>0</v>
      </c>
      <c r="R252" s="149">
        <f t="shared" si="52"/>
        <v>0</v>
      </c>
      <c r="S252" s="149">
        <v>0</v>
      </c>
      <c r="T252" s="150">
        <f t="shared" si="5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1" t="s">
        <v>124</v>
      </c>
      <c r="AT252" s="151" t="s">
        <v>121</v>
      </c>
      <c r="AU252" s="151" t="s">
        <v>108</v>
      </c>
      <c r="AY252" s="14" t="s">
        <v>109</v>
      </c>
      <c r="BE252" s="152">
        <f t="shared" si="54"/>
        <v>0</v>
      </c>
      <c r="BF252" s="152">
        <f t="shared" si="55"/>
        <v>0</v>
      </c>
      <c r="BG252" s="152">
        <f t="shared" si="56"/>
        <v>0</v>
      </c>
      <c r="BH252" s="152">
        <f t="shared" si="57"/>
        <v>0</v>
      </c>
      <c r="BI252" s="152">
        <f t="shared" si="58"/>
        <v>0</v>
      </c>
      <c r="BJ252" s="14" t="s">
        <v>115</v>
      </c>
      <c r="BK252" s="153">
        <f t="shared" si="59"/>
        <v>0</v>
      </c>
      <c r="BL252" s="14" t="s">
        <v>124</v>
      </c>
      <c r="BM252" s="151" t="s">
        <v>475</v>
      </c>
    </row>
    <row r="253" spans="1:65" s="2" customFormat="1" ht="16.5" customHeight="1">
      <c r="A253" s="26"/>
      <c r="B253" s="139"/>
      <c r="C253" s="154" t="s">
        <v>476</v>
      </c>
      <c r="D253" s="154" t="s">
        <v>121</v>
      </c>
      <c r="E253" s="155" t="s">
        <v>477</v>
      </c>
      <c r="F253" s="156" t="s">
        <v>478</v>
      </c>
      <c r="G253" s="157" t="s">
        <v>118</v>
      </c>
      <c r="H253" s="158">
        <v>100</v>
      </c>
      <c r="I253" s="158"/>
      <c r="J253" s="158">
        <f t="shared" si="50"/>
        <v>0</v>
      </c>
      <c r="K253" s="159"/>
      <c r="L253" s="27"/>
      <c r="M253" s="160" t="s">
        <v>1</v>
      </c>
      <c r="N253" s="161" t="s">
        <v>38</v>
      </c>
      <c r="O253" s="149">
        <v>5.2900000000000003E-2</v>
      </c>
      <c r="P253" s="149">
        <f t="shared" si="51"/>
        <v>5.29</v>
      </c>
      <c r="Q253" s="149">
        <v>0</v>
      </c>
      <c r="R253" s="149">
        <f t="shared" si="52"/>
        <v>0</v>
      </c>
      <c r="S253" s="149">
        <v>0</v>
      </c>
      <c r="T253" s="150">
        <f t="shared" si="5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1" t="s">
        <v>124</v>
      </c>
      <c r="AT253" s="151" t="s">
        <v>121</v>
      </c>
      <c r="AU253" s="151" t="s">
        <v>108</v>
      </c>
      <c r="AY253" s="14" t="s">
        <v>109</v>
      </c>
      <c r="BE253" s="152">
        <f t="shared" si="54"/>
        <v>0</v>
      </c>
      <c r="BF253" s="152">
        <f t="shared" si="55"/>
        <v>0</v>
      </c>
      <c r="BG253" s="152">
        <f t="shared" si="56"/>
        <v>0</v>
      </c>
      <c r="BH253" s="152">
        <f t="shared" si="57"/>
        <v>0</v>
      </c>
      <c r="BI253" s="152">
        <f t="shared" si="58"/>
        <v>0</v>
      </c>
      <c r="BJ253" s="14" t="s">
        <v>115</v>
      </c>
      <c r="BK253" s="153">
        <f t="shared" si="59"/>
        <v>0</v>
      </c>
      <c r="BL253" s="14" t="s">
        <v>124</v>
      </c>
      <c r="BM253" s="151" t="s">
        <v>479</v>
      </c>
    </row>
    <row r="254" spans="1:65" s="2" customFormat="1" ht="24.15" customHeight="1">
      <c r="A254" s="26"/>
      <c r="B254" s="139"/>
      <c r="C254" s="154" t="s">
        <v>480</v>
      </c>
      <c r="D254" s="154" t="s">
        <v>121</v>
      </c>
      <c r="E254" s="155" t="s">
        <v>481</v>
      </c>
      <c r="F254" s="156" t="s">
        <v>482</v>
      </c>
      <c r="G254" s="157" t="s">
        <v>118</v>
      </c>
      <c r="H254" s="158">
        <v>238</v>
      </c>
      <c r="I254" s="158"/>
      <c r="J254" s="158">
        <f t="shared" si="50"/>
        <v>0</v>
      </c>
      <c r="K254" s="159"/>
      <c r="L254" s="27"/>
      <c r="M254" s="160" t="s">
        <v>1</v>
      </c>
      <c r="N254" s="161" t="s">
        <v>38</v>
      </c>
      <c r="O254" s="149">
        <v>6.4000000000000001E-2</v>
      </c>
      <c r="P254" s="149">
        <f t="shared" si="51"/>
        <v>15.232000000000001</v>
      </c>
      <c r="Q254" s="149">
        <v>0</v>
      </c>
      <c r="R254" s="149">
        <f t="shared" si="52"/>
        <v>0</v>
      </c>
      <c r="S254" s="149">
        <v>0</v>
      </c>
      <c r="T254" s="150">
        <f t="shared" si="5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1" t="s">
        <v>124</v>
      </c>
      <c r="AT254" s="151" t="s">
        <v>121</v>
      </c>
      <c r="AU254" s="151" t="s">
        <v>108</v>
      </c>
      <c r="AY254" s="14" t="s">
        <v>109</v>
      </c>
      <c r="BE254" s="152">
        <f t="shared" si="54"/>
        <v>0</v>
      </c>
      <c r="BF254" s="152">
        <f t="shared" si="55"/>
        <v>0</v>
      </c>
      <c r="BG254" s="152">
        <f t="shared" si="56"/>
        <v>0</v>
      </c>
      <c r="BH254" s="152">
        <f t="shared" si="57"/>
        <v>0</v>
      </c>
      <c r="BI254" s="152">
        <f t="shared" si="58"/>
        <v>0</v>
      </c>
      <c r="BJ254" s="14" t="s">
        <v>115</v>
      </c>
      <c r="BK254" s="153">
        <f t="shared" si="59"/>
        <v>0</v>
      </c>
      <c r="BL254" s="14" t="s">
        <v>124</v>
      </c>
      <c r="BM254" s="151" t="s">
        <v>483</v>
      </c>
    </row>
    <row r="255" spans="1:65" s="2" customFormat="1" ht="24.15" customHeight="1">
      <c r="A255" s="26"/>
      <c r="B255" s="139"/>
      <c r="C255" s="154" t="s">
        <v>119</v>
      </c>
      <c r="D255" s="154" t="s">
        <v>121</v>
      </c>
      <c r="E255" s="155" t="s">
        <v>484</v>
      </c>
      <c r="F255" s="156" t="s">
        <v>485</v>
      </c>
      <c r="G255" s="157" t="s">
        <v>118</v>
      </c>
      <c r="H255" s="158">
        <v>32</v>
      </c>
      <c r="I255" s="158"/>
      <c r="J255" s="158">
        <f t="shared" si="50"/>
        <v>0</v>
      </c>
      <c r="K255" s="159"/>
      <c r="L255" s="27"/>
      <c r="M255" s="160" t="s">
        <v>1</v>
      </c>
      <c r="N255" s="161" t="s">
        <v>38</v>
      </c>
      <c r="O255" s="149">
        <v>0.124</v>
      </c>
      <c r="P255" s="149">
        <f t="shared" si="51"/>
        <v>3.968</v>
      </c>
      <c r="Q255" s="149">
        <v>0</v>
      </c>
      <c r="R255" s="149">
        <f t="shared" si="52"/>
        <v>0</v>
      </c>
      <c r="S255" s="149">
        <v>0</v>
      </c>
      <c r="T255" s="150">
        <f t="shared" si="5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1" t="s">
        <v>124</v>
      </c>
      <c r="AT255" s="151" t="s">
        <v>121</v>
      </c>
      <c r="AU255" s="151" t="s">
        <v>108</v>
      </c>
      <c r="AY255" s="14" t="s">
        <v>109</v>
      </c>
      <c r="BE255" s="152">
        <f t="shared" si="54"/>
        <v>0</v>
      </c>
      <c r="BF255" s="152">
        <f t="shared" si="55"/>
        <v>0</v>
      </c>
      <c r="BG255" s="152">
        <f t="shared" si="56"/>
        <v>0</v>
      </c>
      <c r="BH255" s="152">
        <f t="shared" si="57"/>
        <v>0</v>
      </c>
      <c r="BI255" s="152">
        <f t="shared" si="58"/>
        <v>0</v>
      </c>
      <c r="BJ255" s="14" t="s">
        <v>115</v>
      </c>
      <c r="BK255" s="153">
        <f t="shared" si="59"/>
        <v>0</v>
      </c>
      <c r="BL255" s="14" t="s">
        <v>124</v>
      </c>
      <c r="BM255" s="151" t="s">
        <v>486</v>
      </c>
    </row>
    <row r="256" spans="1:65" s="2" customFormat="1" ht="24.15" customHeight="1">
      <c r="A256" s="26"/>
      <c r="B256" s="139"/>
      <c r="C256" s="154" t="s">
        <v>487</v>
      </c>
      <c r="D256" s="154" t="s">
        <v>121</v>
      </c>
      <c r="E256" s="155" t="s">
        <v>488</v>
      </c>
      <c r="F256" s="156" t="s">
        <v>489</v>
      </c>
      <c r="G256" s="157" t="s">
        <v>118</v>
      </c>
      <c r="H256" s="158">
        <v>1</v>
      </c>
      <c r="I256" s="158"/>
      <c r="J256" s="158">
        <f t="shared" si="50"/>
        <v>0</v>
      </c>
      <c r="K256" s="159"/>
      <c r="L256" s="27"/>
      <c r="M256" s="160" t="s">
        <v>1</v>
      </c>
      <c r="N256" s="161" t="s">
        <v>38</v>
      </c>
      <c r="O256" s="149">
        <v>0.40500000000000003</v>
      </c>
      <c r="P256" s="149">
        <f t="shared" si="51"/>
        <v>0.40500000000000003</v>
      </c>
      <c r="Q256" s="149">
        <v>0</v>
      </c>
      <c r="R256" s="149">
        <f t="shared" si="52"/>
        <v>0</v>
      </c>
      <c r="S256" s="149">
        <v>0</v>
      </c>
      <c r="T256" s="150">
        <f t="shared" si="5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1" t="s">
        <v>124</v>
      </c>
      <c r="AT256" s="151" t="s">
        <v>121</v>
      </c>
      <c r="AU256" s="151" t="s">
        <v>108</v>
      </c>
      <c r="AY256" s="14" t="s">
        <v>109</v>
      </c>
      <c r="BE256" s="152">
        <f t="shared" si="54"/>
        <v>0</v>
      </c>
      <c r="BF256" s="152">
        <f t="shared" si="55"/>
        <v>0</v>
      </c>
      <c r="BG256" s="152">
        <f t="shared" si="56"/>
        <v>0</v>
      </c>
      <c r="BH256" s="152">
        <f t="shared" si="57"/>
        <v>0</v>
      </c>
      <c r="BI256" s="152">
        <f t="shared" si="58"/>
        <v>0</v>
      </c>
      <c r="BJ256" s="14" t="s">
        <v>115</v>
      </c>
      <c r="BK256" s="153">
        <f t="shared" si="59"/>
        <v>0</v>
      </c>
      <c r="BL256" s="14" t="s">
        <v>124</v>
      </c>
      <c r="BM256" s="151" t="s">
        <v>490</v>
      </c>
    </row>
    <row r="257" spans="1:65" s="2" customFormat="1" ht="24.15" customHeight="1">
      <c r="A257" s="26"/>
      <c r="B257" s="139"/>
      <c r="C257" s="154" t="s">
        <v>491</v>
      </c>
      <c r="D257" s="154" t="s">
        <v>121</v>
      </c>
      <c r="E257" s="155" t="s">
        <v>492</v>
      </c>
      <c r="F257" s="156" t="s">
        <v>493</v>
      </c>
      <c r="G257" s="157" t="s">
        <v>118</v>
      </c>
      <c r="H257" s="158">
        <v>3</v>
      </c>
      <c r="I257" s="158"/>
      <c r="J257" s="158">
        <f t="shared" si="50"/>
        <v>0</v>
      </c>
      <c r="K257" s="159"/>
      <c r="L257" s="27"/>
      <c r="M257" s="160" t="s">
        <v>1</v>
      </c>
      <c r="N257" s="161" t="s">
        <v>38</v>
      </c>
      <c r="O257" s="149">
        <v>0.66800000000000004</v>
      </c>
      <c r="P257" s="149">
        <f t="shared" si="51"/>
        <v>2.004</v>
      </c>
      <c r="Q257" s="149">
        <v>0</v>
      </c>
      <c r="R257" s="149">
        <f t="shared" si="52"/>
        <v>0</v>
      </c>
      <c r="S257" s="149">
        <v>0</v>
      </c>
      <c r="T257" s="150">
        <f t="shared" si="5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1" t="s">
        <v>124</v>
      </c>
      <c r="AT257" s="151" t="s">
        <v>121</v>
      </c>
      <c r="AU257" s="151" t="s">
        <v>108</v>
      </c>
      <c r="AY257" s="14" t="s">
        <v>109</v>
      </c>
      <c r="BE257" s="152">
        <f t="shared" si="54"/>
        <v>0</v>
      </c>
      <c r="BF257" s="152">
        <f t="shared" si="55"/>
        <v>0</v>
      </c>
      <c r="BG257" s="152">
        <f t="shared" si="56"/>
        <v>0</v>
      </c>
      <c r="BH257" s="152">
        <f t="shared" si="57"/>
        <v>0</v>
      </c>
      <c r="BI257" s="152">
        <f t="shared" si="58"/>
        <v>0</v>
      </c>
      <c r="BJ257" s="14" t="s">
        <v>115</v>
      </c>
      <c r="BK257" s="153">
        <f t="shared" si="59"/>
        <v>0</v>
      </c>
      <c r="BL257" s="14" t="s">
        <v>124</v>
      </c>
      <c r="BM257" s="151" t="s">
        <v>494</v>
      </c>
    </row>
    <row r="258" spans="1:65" s="2" customFormat="1" ht="24.15" customHeight="1">
      <c r="A258" s="26"/>
      <c r="B258" s="139"/>
      <c r="C258" s="154" t="s">
        <v>495</v>
      </c>
      <c r="D258" s="154" t="s">
        <v>121</v>
      </c>
      <c r="E258" s="155" t="s">
        <v>496</v>
      </c>
      <c r="F258" s="156" t="s">
        <v>497</v>
      </c>
      <c r="G258" s="157" t="s">
        <v>118</v>
      </c>
      <c r="H258" s="158">
        <v>1</v>
      </c>
      <c r="I258" s="158"/>
      <c r="J258" s="158">
        <f t="shared" si="50"/>
        <v>0</v>
      </c>
      <c r="K258" s="159"/>
      <c r="L258" s="27"/>
      <c r="M258" s="160" t="s">
        <v>1</v>
      </c>
      <c r="N258" s="161" t="s">
        <v>38</v>
      </c>
      <c r="O258" s="149">
        <v>1.4039999999999999</v>
      </c>
      <c r="P258" s="149">
        <f t="shared" si="51"/>
        <v>1.4039999999999999</v>
      </c>
      <c r="Q258" s="149">
        <v>0</v>
      </c>
      <c r="R258" s="149">
        <f t="shared" si="52"/>
        <v>0</v>
      </c>
      <c r="S258" s="149">
        <v>0</v>
      </c>
      <c r="T258" s="150">
        <f t="shared" si="5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1" t="s">
        <v>124</v>
      </c>
      <c r="AT258" s="151" t="s">
        <v>121</v>
      </c>
      <c r="AU258" s="151" t="s">
        <v>108</v>
      </c>
      <c r="AY258" s="14" t="s">
        <v>109</v>
      </c>
      <c r="BE258" s="152">
        <f t="shared" si="54"/>
        <v>0</v>
      </c>
      <c r="BF258" s="152">
        <f t="shared" si="55"/>
        <v>0</v>
      </c>
      <c r="BG258" s="152">
        <f t="shared" si="56"/>
        <v>0</v>
      </c>
      <c r="BH258" s="152">
        <f t="shared" si="57"/>
        <v>0</v>
      </c>
      <c r="BI258" s="152">
        <f t="shared" si="58"/>
        <v>0</v>
      </c>
      <c r="BJ258" s="14" t="s">
        <v>115</v>
      </c>
      <c r="BK258" s="153">
        <f t="shared" si="59"/>
        <v>0</v>
      </c>
      <c r="BL258" s="14" t="s">
        <v>124</v>
      </c>
      <c r="BM258" s="151" t="s">
        <v>498</v>
      </c>
    </row>
    <row r="259" spans="1:65" s="2" customFormat="1" ht="21.75" customHeight="1">
      <c r="A259" s="26"/>
      <c r="B259" s="139"/>
      <c r="C259" s="154" t="s">
        <v>499</v>
      </c>
      <c r="D259" s="154" t="s">
        <v>121</v>
      </c>
      <c r="E259" s="155" t="s">
        <v>500</v>
      </c>
      <c r="F259" s="156" t="s">
        <v>501</v>
      </c>
      <c r="G259" s="157" t="s">
        <v>118</v>
      </c>
      <c r="H259" s="158">
        <v>100</v>
      </c>
      <c r="I259" s="158"/>
      <c r="J259" s="158">
        <f t="shared" si="50"/>
        <v>0</v>
      </c>
      <c r="K259" s="159"/>
      <c r="L259" s="27"/>
      <c r="M259" s="160" t="s">
        <v>1</v>
      </c>
      <c r="N259" s="161" t="s">
        <v>38</v>
      </c>
      <c r="O259" s="149">
        <v>0.06</v>
      </c>
      <c r="P259" s="149">
        <f t="shared" si="51"/>
        <v>6</v>
      </c>
      <c r="Q259" s="149">
        <v>0</v>
      </c>
      <c r="R259" s="149">
        <f t="shared" si="52"/>
        <v>0</v>
      </c>
      <c r="S259" s="149">
        <v>0</v>
      </c>
      <c r="T259" s="150">
        <f t="shared" si="5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1" t="s">
        <v>124</v>
      </c>
      <c r="AT259" s="151" t="s">
        <v>121</v>
      </c>
      <c r="AU259" s="151" t="s">
        <v>108</v>
      </c>
      <c r="AY259" s="14" t="s">
        <v>109</v>
      </c>
      <c r="BE259" s="152">
        <f t="shared" si="54"/>
        <v>0</v>
      </c>
      <c r="BF259" s="152">
        <f t="shared" si="55"/>
        <v>0</v>
      </c>
      <c r="BG259" s="152">
        <f t="shared" si="56"/>
        <v>0</v>
      </c>
      <c r="BH259" s="152">
        <f t="shared" si="57"/>
        <v>0</v>
      </c>
      <c r="BI259" s="152">
        <f t="shared" si="58"/>
        <v>0</v>
      </c>
      <c r="BJ259" s="14" t="s">
        <v>115</v>
      </c>
      <c r="BK259" s="153">
        <f t="shared" si="59"/>
        <v>0</v>
      </c>
      <c r="BL259" s="14" t="s">
        <v>124</v>
      </c>
      <c r="BM259" s="151" t="s">
        <v>502</v>
      </c>
    </row>
    <row r="260" spans="1:65" s="2" customFormat="1" ht="22.8">
      <c r="A260" s="26"/>
      <c r="B260" s="139"/>
      <c r="C260" s="140" t="s">
        <v>503</v>
      </c>
      <c r="D260" s="140" t="s">
        <v>106</v>
      </c>
      <c r="E260" s="141" t="s">
        <v>504</v>
      </c>
      <c r="F260" s="142" t="s">
        <v>505</v>
      </c>
      <c r="G260" s="143" t="s">
        <v>118</v>
      </c>
      <c r="H260" s="144">
        <v>100</v>
      </c>
      <c r="I260" s="144"/>
      <c r="J260" s="144">
        <f t="shared" si="50"/>
        <v>0</v>
      </c>
      <c r="K260" s="145"/>
      <c r="L260" s="146"/>
      <c r="M260" s="147" t="s">
        <v>1</v>
      </c>
      <c r="N260" s="148" t="s">
        <v>38</v>
      </c>
      <c r="O260" s="149">
        <v>0</v>
      </c>
      <c r="P260" s="149">
        <f t="shared" si="51"/>
        <v>0</v>
      </c>
      <c r="Q260" s="149">
        <v>1.0000000000000001E-5</v>
      </c>
      <c r="R260" s="149">
        <f t="shared" si="52"/>
        <v>1E-3</v>
      </c>
      <c r="S260" s="149">
        <v>0</v>
      </c>
      <c r="T260" s="150">
        <f t="shared" si="5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1" t="s">
        <v>119</v>
      </c>
      <c r="AT260" s="151" t="s">
        <v>106</v>
      </c>
      <c r="AU260" s="151" t="s">
        <v>108</v>
      </c>
      <c r="AY260" s="14" t="s">
        <v>109</v>
      </c>
      <c r="BE260" s="152">
        <f t="shared" si="54"/>
        <v>0</v>
      </c>
      <c r="BF260" s="152">
        <f t="shared" si="55"/>
        <v>0</v>
      </c>
      <c r="BG260" s="152">
        <f t="shared" si="56"/>
        <v>0</v>
      </c>
      <c r="BH260" s="152">
        <f t="shared" si="57"/>
        <v>0</v>
      </c>
      <c r="BI260" s="152">
        <f t="shared" si="58"/>
        <v>0</v>
      </c>
      <c r="BJ260" s="14" t="s">
        <v>115</v>
      </c>
      <c r="BK260" s="153">
        <f t="shared" si="59"/>
        <v>0</v>
      </c>
      <c r="BL260" s="14" t="s">
        <v>119</v>
      </c>
      <c r="BM260" s="151" t="s">
        <v>506</v>
      </c>
    </row>
    <row r="261" spans="1:65" s="2" customFormat="1" ht="16.5" customHeight="1">
      <c r="A261" s="26"/>
      <c r="B261" s="139"/>
      <c r="C261" s="154" t="s">
        <v>507</v>
      </c>
      <c r="D261" s="154" t="s">
        <v>121</v>
      </c>
      <c r="E261" s="155" t="s">
        <v>508</v>
      </c>
      <c r="F261" s="156" t="s">
        <v>509</v>
      </c>
      <c r="G261" s="157" t="s">
        <v>244</v>
      </c>
      <c r="H261" s="158">
        <v>1</v>
      </c>
      <c r="I261" s="158"/>
      <c r="J261" s="158">
        <f t="shared" si="50"/>
        <v>0</v>
      </c>
      <c r="K261" s="159"/>
      <c r="L261" s="27"/>
      <c r="M261" s="160" t="s">
        <v>1</v>
      </c>
      <c r="N261" s="161" t="s">
        <v>38</v>
      </c>
      <c r="O261" s="149">
        <v>0</v>
      </c>
      <c r="P261" s="149">
        <f t="shared" si="51"/>
        <v>0</v>
      </c>
      <c r="Q261" s="149">
        <v>0</v>
      </c>
      <c r="R261" s="149">
        <f t="shared" si="52"/>
        <v>0</v>
      </c>
      <c r="S261" s="149">
        <v>0</v>
      </c>
      <c r="T261" s="150">
        <f t="shared" si="5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1" t="s">
        <v>124</v>
      </c>
      <c r="AT261" s="151" t="s">
        <v>121</v>
      </c>
      <c r="AU261" s="151" t="s">
        <v>108</v>
      </c>
      <c r="AY261" s="14" t="s">
        <v>109</v>
      </c>
      <c r="BE261" s="152">
        <f t="shared" si="54"/>
        <v>0</v>
      </c>
      <c r="BF261" s="152">
        <f t="shared" si="55"/>
        <v>0</v>
      </c>
      <c r="BG261" s="152">
        <f t="shared" si="56"/>
        <v>0</v>
      </c>
      <c r="BH261" s="152">
        <f t="shared" si="57"/>
        <v>0</v>
      </c>
      <c r="BI261" s="152">
        <f t="shared" si="58"/>
        <v>0</v>
      </c>
      <c r="BJ261" s="14" t="s">
        <v>115</v>
      </c>
      <c r="BK261" s="153">
        <f t="shared" si="59"/>
        <v>0</v>
      </c>
      <c r="BL261" s="14" t="s">
        <v>124</v>
      </c>
      <c r="BM261" s="151" t="s">
        <v>510</v>
      </c>
    </row>
    <row r="262" spans="1:65" s="2" customFormat="1" ht="16.5" customHeight="1">
      <c r="A262" s="26"/>
      <c r="B262" s="139"/>
      <c r="C262" s="154" t="s">
        <v>511</v>
      </c>
      <c r="D262" s="154" t="s">
        <v>121</v>
      </c>
      <c r="E262" s="155" t="s">
        <v>512</v>
      </c>
      <c r="F262" s="156" t="s">
        <v>513</v>
      </c>
      <c r="G262" s="157" t="s">
        <v>244</v>
      </c>
      <c r="H262" s="158">
        <v>1</v>
      </c>
      <c r="I262" s="158"/>
      <c r="J262" s="158">
        <f t="shared" si="50"/>
        <v>0</v>
      </c>
      <c r="K262" s="159"/>
      <c r="L262" s="27"/>
      <c r="M262" s="160" t="s">
        <v>1</v>
      </c>
      <c r="N262" s="161" t="s">
        <v>38</v>
      </c>
      <c r="O262" s="149">
        <v>0</v>
      </c>
      <c r="P262" s="149">
        <f t="shared" si="51"/>
        <v>0</v>
      </c>
      <c r="Q262" s="149">
        <v>0</v>
      </c>
      <c r="R262" s="149">
        <f t="shared" si="52"/>
        <v>0</v>
      </c>
      <c r="S262" s="149">
        <v>0</v>
      </c>
      <c r="T262" s="150">
        <f t="shared" si="5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1" t="s">
        <v>124</v>
      </c>
      <c r="AT262" s="151" t="s">
        <v>121</v>
      </c>
      <c r="AU262" s="151" t="s">
        <v>108</v>
      </c>
      <c r="AY262" s="14" t="s">
        <v>109</v>
      </c>
      <c r="BE262" s="152">
        <f t="shared" si="54"/>
        <v>0</v>
      </c>
      <c r="BF262" s="152">
        <f t="shared" si="55"/>
        <v>0</v>
      </c>
      <c r="BG262" s="152">
        <f t="shared" si="56"/>
        <v>0</v>
      </c>
      <c r="BH262" s="152">
        <f t="shared" si="57"/>
        <v>0</v>
      </c>
      <c r="BI262" s="152">
        <f t="shared" si="58"/>
        <v>0</v>
      </c>
      <c r="BJ262" s="14" t="s">
        <v>115</v>
      </c>
      <c r="BK262" s="153">
        <f t="shared" si="59"/>
        <v>0</v>
      </c>
      <c r="BL262" s="14" t="s">
        <v>124</v>
      </c>
      <c r="BM262" s="151" t="s">
        <v>514</v>
      </c>
    </row>
    <row r="263" spans="1:65" s="2" customFormat="1" ht="16.5" customHeight="1">
      <c r="A263" s="26"/>
      <c r="B263" s="139"/>
      <c r="C263" s="154" t="s">
        <v>515</v>
      </c>
      <c r="D263" s="154" t="s">
        <v>121</v>
      </c>
      <c r="E263" s="155" t="s">
        <v>516</v>
      </c>
      <c r="F263" s="156" t="s">
        <v>517</v>
      </c>
      <c r="G263" s="157" t="s">
        <v>118</v>
      </c>
      <c r="H263" s="158">
        <v>5</v>
      </c>
      <c r="I263" s="158"/>
      <c r="J263" s="158">
        <f t="shared" si="50"/>
        <v>0</v>
      </c>
      <c r="K263" s="159"/>
      <c r="L263" s="27"/>
      <c r="M263" s="160" t="s">
        <v>1</v>
      </c>
      <c r="N263" s="161" t="s">
        <v>38</v>
      </c>
      <c r="O263" s="149">
        <v>0</v>
      </c>
      <c r="P263" s="149">
        <f t="shared" si="51"/>
        <v>0</v>
      </c>
      <c r="Q263" s="149">
        <v>0</v>
      </c>
      <c r="R263" s="149">
        <f t="shared" si="52"/>
        <v>0</v>
      </c>
      <c r="S263" s="149">
        <v>0</v>
      </c>
      <c r="T263" s="150">
        <f t="shared" si="5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1" t="s">
        <v>124</v>
      </c>
      <c r="AT263" s="151" t="s">
        <v>121</v>
      </c>
      <c r="AU263" s="151" t="s">
        <v>108</v>
      </c>
      <c r="AY263" s="14" t="s">
        <v>109</v>
      </c>
      <c r="BE263" s="152">
        <f t="shared" si="54"/>
        <v>0</v>
      </c>
      <c r="BF263" s="152">
        <f t="shared" si="55"/>
        <v>0</v>
      </c>
      <c r="BG263" s="152">
        <f t="shared" si="56"/>
        <v>0</v>
      </c>
      <c r="BH263" s="152">
        <f t="shared" si="57"/>
        <v>0</v>
      </c>
      <c r="BI263" s="152">
        <f t="shared" si="58"/>
        <v>0</v>
      </c>
      <c r="BJ263" s="14" t="s">
        <v>115</v>
      </c>
      <c r="BK263" s="153">
        <f t="shared" si="59"/>
        <v>0</v>
      </c>
      <c r="BL263" s="14" t="s">
        <v>124</v>
      </c>
      <c r="BM263" s="151" t="s">
        <v>518</v>
      </c>
    </row>
    <row r="264" spans="1:65" s="2" customFormat="1" ht="16.5" customHeight="1">
      <c r="A264" s="26"/>
      <c r="B264" s="139"/>
      <c r="C264" s="154" t="s">
        <v>519</v>
      </c>
      <c r="D264" s="154" t="s">
        <v>121</v>
      </c>
      <c r="E264" s="155" t="s">
        <v>520</v>
      </c>
      <c r="F264" s="156" t="s">
        <v>521</v>
      </c>
      <c r="G264" s="157" t="s">
        <v>522</v>
      </c>
      <c r="H264" s="158">
        <v>10</v>
      </c>
      <c r="I264" s="158"/>
      <c r="J264" s="158">
        <f t="shared" si="50"/>
        <v>0</v>
      </c>
      <c r="K264" s="159"/>
      <c r="L264" s="27"/>
      <c r="M264" s="160" t="s">
        <v>1</v>
      </c>
      <c r="N264" s="161" t="s">
        <v>38</v>
      </c>
      <c r="O264" s="149">
        <v>0</v>
      </c>
      <c r="P264" s="149">
        <f t="shared" si="51"/>
        <v>0</v>
      </c>
      <c r="Q264" s="149">
        <v>0</v>
      </c>
      <c r="R264" s="149">
        <f t="shared" si="52"/>
        <v>0</v>
      </c>
      <c r="S264" s="149">
        <v>0</v>
      </c>
      <c r="T264" s="150">
        <f t="shared" si="5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1" t="s">
        <v>124</v>
      </c>
      <c r="AT264" s="151" t="s">
        <v>121</v>
      </c>
      <c r="AU264" s="151" t="s">
        <v>108</v>
      </c>
      <c r="AY264" s="14" t="s">
        <v>109</v>
      </c>
      <c r="BE264" s="152">
        <f t="shared" si="54"/>
        <v>0</v>
      </c>
      <c r="BF264" s="152">
        <f t="shared" si="55"/>
        <v>0</v>
      </c>
      <c r="BG264" s="152">
        <f t="shared" si="56"/>
        <v>0</v>
      </c>
      <c r="BH264" s="152">
        <f t="shared" si="57"/>
        <v>0</v>
      </c>
      <c r="BI264" s="152">
        <f t="shared" si="58"/>
        <v>0</v>
      </c>
      <c r="BJ264" s="14" t="s">
        <v>115</v>
      </c>
      <c r="BK264" s="153">
        <f t="shared" si="59"/>
        <v>0</v>
      </c>
      <c r="BL264" s="14" t="s">
        <v>124</v>
      </c>
      <c r="BM264" s="151" t="s">
        <v>523</v>
      </c>
    </row>
    <row r="265" spans="1:65" s="12" customFormat="1" ht="22.8" customHeight="1">
      <c r="B265" s="127"/>
      <c r="D265" s="128" t="s">
        <v>71</v>
      </c>
      <c r="E265" s="137" t="s">
        <v>524</v>
      </c>
      <c r="F265" s="137" t="s">
        <v>525</v>
      </c>
      <c r="J265" s="138">
        <f>BK265</f>
        <v>0</v>
      </c>
      <c r="L265" s="127"/>
      <c r="M265" s="131"/>
      <c r="N265" s="132"/>
      <c r="O265" s="132"/>
      <c r="P265" s="133">
        <f>SUM(P266:P269)</f>
        <v>171.55</v>
      </c>
      <c r="Q265" s="132"/>
      <c r="R265" s="133">
        <f>SUM(R266:R269)</f>
        <v>0</v>
      </c>
      <c r="S265" s="132"/>
      <c r="T265" s="134">
        <f>SUM(T266:T269)</f>
        <v>0</v>
      </c>
      <c r="AR265" s="128" t="s">
        <v>114</v>
      </c>
      <c r="AT265" s="135" t="s">
        <v>71</v>
      </c>
      <c r="AU265" s="135" t="s">
        <v>77</v>
      </c>
      <c r="AY265" s="128" t="s">
        <v>109</v>
      </c>
      <c r="BK265" s="136">
        <f>SUM(BK266:BK269)</f>
        <v>0</v>
      </c>
    </row>
    <row r="266" spans="1:65" s="2" customFormat="1" ht="16.5" customHeight="1">
      <c r="A266" s="26"/>
      <c r="B266" s="139"/>
      <c r="C266" s="154" t="s">
        <v>526</v>
      </c>
      <c r="D266" s="154" t="s">
        <v>121</v>
      </c>
      <c r="E266" s="155" t="s">
        <v>527</v>
      </c>
      <c r="F266" s="156" t="s">
        <v>528</v>
      </c>
      <c r="G266" s="157" t="s">
        <v>249</v>
      </c>
      <c r="H266" s="158">
        <v>95</v>
      </c>
      <c r="I266" s="158"/>
      <c r="J266" s="158">
        <f>ROUND(I266*H266,3)</f>
        <v>0</v>
      </c>
      <c r="K266" s="159"/>
      <c r="L266" s="27"/>
      <c r="M266" s="160" t="s">
        <v>1</v>
      </c>
      <c r="N266" s="161" t="s">
        <v>38</v>
      </c>
      <c r="O266" s="149">
        <v>1.06</v>
      </c>
      <c r="P266" s="149">
        <f>O266*H266</f>
        <v>100.7</v>
      </c>
      <c r="Q266" s="149">
        <v>0</v>
      </c>
      <c r="R266" s="149">
        <f>Q266*H266</f>
        <v>0</v>
      </c>
      <c r="S266" s="149">
        <v>0</v>
      </c>
      <c r="T266" s="150">
        <f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1" t="s">
        <v>529</v>
      </c>
      <c r="AT266" s="151" t="s">
        <v>121</v>
      </c>
      <c r="AU266" s="151" t="s">
        <v>115</v>
      </c>
      <c r="AY266" s="14" t="s">
        <v>109</v>
      </c>
      <c r="BE266" s="152">
        <f>IF(N266="základná",J266,0)</f>
        <v>0</v>
      </c>
      <c r="BF266" s="152">
        <f>IF(N266="znížená",J266,0)</f>
        <v>0</v>
      </c>
      <c r="BG266" s="152">
        <f>IF(N266="zákl. prenesená",J266,0)</f>
        <v>0</v>
      </c>
      <c r="BH266" s="152">
        <f>IF(N266="zníž. prenesená",J266,0)</f>
        <v>0</v>
      </c>
      <c r="BI266" s="152">
        <f>IF(N266="nulová",J266,0)</f>
        <v>0</v>
      </c>
      <c r="BJ266" s="14" t="s">
        <v>115</v>
      </c>
      <c r="BK266" s="153">
        <f>ROUND(I266*H266,3)</f>
        <v>0</v>
      </c>
      <c r="BL266" s="14" t="s">
        <v>529</v>
      </c>
      <c r="BM266" s="151" t="s">
        <v>530</v>
      </c>
    </row>
    <row r="267" spans="1:65" s="2" customFormat="1" ht="16.5" customHeight="1">
      <c r="A267" s="26"/>
      <c r="B267" s="139"/>
      <c r="C267" s="154" t="s">
        <v>531</v>
      </c>
      <c r="D267" s="154" t="s">
        <v>121</v>
      </c>
      <c r="E267" s="155" t="s">
        <v>532</v>
      </c>
      <c r="F267" s="156" t="s">
        <v>533</v>
      </c>
      <c r="G267" s="157" t="s">
        <v>249</v>
      </c>
      <c r="H267" s="158">
        <v>65</v>
      </c>
      <c r="I267" s="158"/>
      <c r="J267" s="158">
        <f>ROUND(I267*H267,3)</f>
        <v>0</v>
      </c>
      <c r="K267" s="159"/>
      <c r="L267" s="27"/>
      <c r="M267" s="160" t="s">
        <v>1</v>
      </c>
      <c r="N267" s="161" t="s">
        <v>38</v>
      </c>
      <c r="O267" s="149">
        <v>1.0900000000000001</v>
      </c>
      <c r="P267" s="149">
        <f>O267*H267</f>
        <v>70.850000000000009</v>
      </c>
      <c r="Q267" s="149">
        <v>0</v>
      </c>
      <c r="R267" s="149">
        <f>Q267*H267</f>
        <v>0</v>
      </c>
      <c r="S267" s="149">
        <v>0</v>
      </c>
      <c r="T267" s="150">
        <f>S267*H267</f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1" t="s">
        <v>529</v>
      </c>
      <c r="AT267" s="151" t="s">
        <v>121</v>
      </c>
      <c r="AU267" s="151" t="s">
        <v>115</v>
      </c>
      <c r="AY267" s="14" t="s">
        <v>109</v>
      </c>
      <c r="BE267" s="152">
        <f>IF(N267="základná",J267,0)</f>
        <v>0</v>
      </c>
      <c r="BF267" s="152">
        <f>IF(N267="znížená",J267,0)</f>
        <v>0</v>
      </c>
      <c r="BG267" s="152">
        <f>IF(N267="zákl. prenesená",J267,0)</f>
        <v>0</v>
      </c>
      <c r="BH267" s="152">
        <f>IF(N267="zníž. prenesená",J267,0)</f>
        <v>0</v>
      </c>
      <c r="BI267" s="152">
        <f>IF(N267="nulová",J267,0)</f>
        <v>0</v>
      </c>
      <c r="BJ267" s="14" t="s">
        <v>115</v>
      </c>
      <c r="BK267" s="153">
        <f>ROUND(I267*H267,3)</f>
        <v>0</v>
      </c>
      <c r="BL267" s="14" t="s">
        <v>529</v>
      </c>
      <c r="BM267" s="151" t="s">
        <v>534</v>
      </c>
    </row>
    <row r="268" spans="1:65" s="2" customFormat="1" ht="16.5" customHeight="1">
      <c r="A268" s="26"/>
      <c r="B268" s="139"/>
      <c r="C268" s="154" t="s">
        <v>535</v>
      </c>
      <c r="D268" s="154" t="s">
        <v>121</v>
      </c>
      <c r="E268" s="155" t="s">
        <v>536</v>
      </c>
      <c r="F268" s="156" t="s">
        <v>537</v>
      </c>
      <c r="G268" s="157" t="s">
        <v>249</v>
      </c>
      <c r="H268" s="158">
        <v>20</v>
      </c>
      <c r="I268" s="158"/>
      <c r="J268" s="158">
        <f>ROUND(I268*H268,3)</f>
        <v>0</v>
      </c>
      <c r="K268" s="159"/>
      <c r="L268" s="27"/>
      <c r="M268" s="160" t="s">
        <v>1</v>
      </c>
      <c r="N268" s="161" t="s">
        <v>38</v>
      </c>
      <c r="O268" s="149">
        <v>0</v>
      </c>
      <c r="P268" s="149">
        <f>O268*H268</f>
        <v>0</v>
      </c>
      <c r="Q268" s="149">
        <v>0</v>
      </c>
      <c r="R268" s="149">
        <f>Q268*H268</f>
        <v>0</v>
      </c>
      <c r="S268" s="149">
        <v>0</v>
      </c>
      <c r="T268" s="150">
        <f>S268*H268</f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1" t="s">
        <v>529</v>
      </c>
      <c r="AT268" s="151" t="s">
        <v>121</v>
      </c>
      <c r="AU268" s="151" t="s">
        <v>115</v>
      </c>
      <c r="AY268" s="14" t="s">
        <v>109</v>
      </c>
      <c r="BE268" s="152">
        <f>IF(N268="základná",J268,0)</f>
        <v>0</v>
      </c>
      <c r="BF268" s="152">
        <f>IF(N268="znížená",J268,0)</f>
        <v>0</v>
      </c>
      <c r="BG268" s="152">
        <f>IF(N268="zákl. prenesená",J268,0)</f>
        <v>0</v>
      </c>
      <c r="BH268" s="152">
        <f>IF(N268="zníž. prenesená",J268,0)</f>
        <v>0</v>
      </c>
      <c r="BI268" s="152">
        <f>IF(N268="nulová",J268,0)</f>
        <v>0</v>
      </c>
      <c r="BJ268" s="14" t="s">
        <v>115</v>
      </c>
      <c r="BK268" s="153">
        <f>ROUND(I268*H268,3)</f>
        <v>0</v>
      </c>
      <c r="BL268" s="14" t="s">
        <v>529</v>
      </c>
      <c r="BM268" s="151" t="s">
        <v>538</v>
      </c>
    </row>
    <row r="269" spans="1:65" s="2" customFormat="1" ht="16.5" customHeight="1">
      <c r="A269" s="26"/>
      <c r="B269" s="139"/>
      <c r="C269" s="154" t="s">
        <v>539</v>
      </c>
      <c r="D269" s="154" t="s">
        <v>121</v>
      </c>
      <c r="E269" s="155" t="s">
        <v>540</v>
      </c>
      <c r="F269" s="156" t="s">
        <v>541</v>
      </c>
      <c r="G269" s="157" t="s">
        <v>249</v>
      </c>
      <c r="H269" s="158">
        <v>20</v>
      </c>
      <c r="I269" s="158"/>
      <c r="J269" s="158">
        <f>ROUND(I269*H269,3)</f>
        <v>0</v>
      </c>
      <c r="K269" s="159"/>
      <c r="L269" s="27"/>
      <c r="M269" s="162" t="s">
        <v>1</v>
      </c>
      <c r="N269" s="163" t="s">
        <v>38</v>
      </c>
      <c r="O269" s="164">
        <v>0</v>
      </c>
      <c r="P269" s="164">
        <f>O269*H269</f>
        <v>0</v>
      </c>
      <c r="Q269" s="164">
        <v>0</v>
      </c>
      <c r="R269" s="164">
        <f>Q269*H269</f>
        <v>0</v>
      </c>
      <c r="S269" s="164">
        <v>0</v>
      </c>
      <c r="T269" s="165">
        <f>S269*H269</f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1" t="s">
        <v>529</v>
      </c>
      <c r="AT269" s="151" t="s">
        <v>121</v>
      </c>
      <c r="AU269" s="151" t="s">
        <v>115</v>
      </c>
      <c r="AY269" s="14" t="s">
        <v>109</v>
      </c>
      <c r="BE269" s="152">
        <f>IF(N269="základná",J269,0)</f>
        <v>0</v>
      </c>
      <c r="BF269" s="152">
        <f>IF(N269="znížená",J269,0)</f>
        <v>0</v>
      </c>
      <c r="BG269" s="152">
        <f>IF(N269="zákl. prenesená",J269,0)</f>
        <v>0</v>
      </c>
      <c r="BH269" s="152">
        <f>IF(N269="zníž. prenesená",J269,0)</f>
        <v>0</v>
      </c>
      <c r="BI269" s="152">
        <f>IF(N269="nulová",J269,0)</f>
        <v>0</v>
      </c>
      <c r="BJ269" s="14" t="s">
        <v>115</v>
      </c>
      <c r="BK269" s="153">
        <f>ROUND(I269*H269,3)</f>
        <v>0</v>
      </c>
      <c r="BL269" s="14" t="s">
        <v>529</v>
      </c>
      <c r="BM269" s="151" t="s">
        <v>542</v>
      </c>
    </row>
    <row r="270" spans="1:65" s="2" customFormat="1" ht="6.9" customHeight="1">
      <c r="A270" s="26"/>
      <c r="B270" s="44"/>
      <c r="C270" s="45"/>
      <c r="D270" s="45"/>
      <c r="E270" s="45"/>
      <c r="F270" s="45"/>
      <c r="G270" s="45"/>
      <c r="H270" s="45"/>
      <c r="I270" s="45"/>
      <c r="J270" s="45"/>
      <c r="K270" s="45"/>
      <c r="L270" s="27"/>
      <c r="M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</row>
  </sheetData>
  <autoFilter ref="C120:K269" xr:uid="{00000000-0009-0000-0000-000001000000}"/>
  <mergeCells count="6">
    <mergeCell ref="E113:H113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CVC-V-VR - Centrum voľnéh...</vt:lpstr>
      <vt:lpstr>'CVC-V-VR - Centrum voľnéh...'!Názvy_tlače</vt:lpstr>
      <vt:lpstr>'Rekapitulácia stavby'!Názvy_tlače</vt:lpstr>
      <vt:lpstr>'CVC-V-VR - Centrum voľnéh...'!Oblasť_tlače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Riaditel\Jan</dc:creator>
  <cp:lastModifiedBy>JANKO</cp:lastModifiedBy>
  <dcterms:created xsi:type="dcterms:W3CDTF">2021-11-09T09:38:52Z</dcterms:created>
  <dcterms:modified xsi:type="dcterms:W3CDTF">2021-11-16T13:43:31Z</dcterms:modified>
</cp:coreProperties>
</file>